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7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8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0" windowWidth="19200" windowHeight="7695" firstSheet="1" activeTab="5"/>
  </bookViews>
  <sheets>
    <sheet name="1- Identification" sheetId="4" r:id="rId1"/>
    <sheet name="2-  enfants de moins de 6 ans" sheetId="13" r:id="rId2"/>
    <sheet name="3- enfants de 6 à 12 ans" sheetId="2" r:id="rId3"/>
    <sheet name="4- enfants de 12 à 17 ans" sheetId="3" r:id="rId4"/>
    <sheet name="5- Récapitulatif" sheetId="5" r:id="rId5"/>
    <sheet name="6- Compte de résultat 2016" sheetId="10" r:id="rId6"/>
    <sheet name="7- Charges et Prod Péri-Extra" sheetId="11" r:id="rId7"/>
    <sheet name="8-Périscolaire et Extrascolaire" sheetId="12" r:id="rId8"/>
    <sheet name="9- Onglet CAF Liquidation" sheetId="9" r:id="rId9"/>
    <sheet name="10- Onglet CAF Liq vc tps repas" sheetId="6" r:id="rId10"/>
    <sheet name="11- Onglet CAF montage à 10" sheetId="8" r:id="rId11"/>
  </sheets>
  <definedNames>
    <definedName name="_xlnm.Print_Area" localSheetId="0">'1- Identification'!$A$1:$R$29</definedName>
    <definedName name="_xlnm.Print_Area" localSheetId="9">'10- Onglet CAF Liq vc tps repas'!$A$1:$Q$37</definedName>
    <definedName name="_xlnm.Print_Area" localSheetId="10">'11- Onglet CAF montage à 10'!$A$1:$Q$36</definedName>
    <definedName name="_xlnm.Print_Area" localSheetId="1">'2-  enfants de moins de 6 ans'!$A$1:$U$46</definedName>
    <definedName name="_xlnm.Print_Area" localSheetId="2">'3- enfants de 6 à 12 ans'!$A$1:$U$46</definedName>
    <definedName name="_xlnm.Print_Area" localSheetId="3">'4- enfants de 12 à 17 ans'!$A$1:$U$45</definedName>
    <definedName name="_xlnm.Print_Area" localSheetId="4">'5- Récapitulatif'!$A$1:$Q$36</definedName>
    <definedName name="_xlnm.Print_Area" localSheetId="5">'6- Compte de résultat 2016'!$A$1:$D$120</definedName>
    <definedName name="_xlnm.Print_Area" localSheetId="6">'7- Charges et Prod Péri-Extra'!$A$1:$H$60</definedName>
    <definedName name="_xlnm.Print_Area" localSheetId="7">'8-Périscolaire et Extrascolaire'!$A$1:$H$60</definedName>
    <definedName name="_xlnm.Print_Area" localSheetId="8">'9- Onglet CAF Liquidation'!$A$1:$Q$36</definedName>
  </definedNames>
  <calcPr calcId="145621"/>
</workbook>
</file>

<file path=xl/calcChain.xml><?xml version="1.0" encoding="utf-8"?>
<calcChain xmlns="http://schemas.openxmlformats.org/spreadsheetml/2006/main">
  <c r="S27" i="13" l="1"/>
  <c r="S25" i="13"/>
  <c r="S27" i="3"/>
  <c r="S25" i="3"/>
  <c r="S24" i="3"/>
  <c r="S23" i="3"/>
  <c r="S21" i="3"/>
  <c r="S20" i="3"/>
  <c r="S19" i="3"/>
  <c r="S18" i="3"/>
  <c r="S27" i="2"/>
  <c r="S25" i="2"/>
  <c r="S24" i="2"/>
  <c r="S23" i="2"/>
  <c r="S21" i="2"/>
  <c r="S20" i="2"/>
  <c r="S19" i="2"/>
  <c r="S18" i="2"/>
  <c r="S18" i="13"/>
  <c r="S24" i="13"/>
  <c r="S23" i="13"/>
  <c r="S20" i="13"/>
  <c r="S21" i="13"/>
  <c r="S19" i="13"/>
  <c r="G10" i="2" l="1"/>
  <c r="G9" i="2"/>
  <c r="K19" i="6"/>
  <c r="H37" i="2" l="1"/>
  <c r="K19" i="13" l="1"/>
  <c r="K20" i="13"/>
  <c r="K18" i="13"/>
  <c r="G19" i="9" l="1"/>
  <c r="G20" i="9"/>
  <c r="E19" i="9"/>
  <c r="E20" i="9"/>
  <c r="C19" i="9"/>
  <c r="C20" i="9"/>
  <c r="L28" i="9"/>
  <c r="L29" i="9"/>
  <c r="L30" i="9"/>
  <c r="L27" i="9"/>
  <c r="H28" i="9"/>
  <c r="H29" i="9"/>
  <c r="H30" i="9"/>
  <c r="H27" i="9"/>
  <c r="G28" i="9"/>
  <c r="G29" i="9"/>
  <c r="G30" i="9"/>
  <c r="G27" i="9"/>
  <c r="F28" i="9"/>
  <c r="F29" i="9"/>
  <c r="F30" i="9"/>
  <c r="F27" i="9"/>
  <c r="E28" i="9"/>
  <c r="E29" i="9"/>
  <c r="E30" i="9"/>
  <c r="E27" i="9"/>
  <c r="D28" i="9"/>
  <c r="D29" i="9"/>
  <c r="D30" i="9"/>
  <c r="D27" i="9"/>
  <c r="C28" i="9"/>
  <c r="C29" i="9"/>
  <c r="C30" i="9"/>
  <c r="C27" i="9"/>
  <c r="U19" i="9"/>
  <c r="U20" i="9"/>
  <c r="L19" i="9"/>
  <c r="L20" i="9"/>
  <c r="L18" i="9"/>
  <c r="E18" i="9"/>
  <c r="G18" i="9"/>
  <c r="C18" i="9"/>
  <c r="E19" i="8"/>
  <c r="E20" i="8"/>
  <c r="C19" i="8"/>
  <c r="C20" i="8"/>
  <c r="L19" i="8"/>
  <c r="L20" i="8"/>
  <c r="L18" i="8"/>
  <c r="G19" i="8"/>
  <c r="G20" i="8"/>
  <c r="E18" i="8"/>
  <c r="G18" i="8"/>
  <c r="C18" i="8"/>
  <c r="L28" i="8"/>
  <c r="L29" i="8"/>
  <c r="L30" i="8"/>
  <c r="L27" i="8"/>
  <c r="H28" i="8"/>
  <c r="H29" i="8"/>
  <c r="H30" i="8"/>
  <c r="H27" i="8"/>
  <c r="G28" i="8"/>
  <c r="G29" i="8"/>
  <c r="G30" i="8"/>
  <c r="G27" i="8"/>
  <c r="F28" i="8"/>
  <c r="F29" i="8"/>
  <c r="F30" i="8"/>
  <c r="F27" i="8"/>
  <c r="E28" i="8"/>
  <c r="E29" i="8"/>
  <c r="E30" i="8"/>
  <c r="E27" i="8"/>
  <c r="D28" i="8"/>
  <c r="D29" i="8"/>
  <c r="D30" i="8"/>
  <c r="D27" i="8"/>
  <c r="C28" i="8"/>
  <c r="C29" i="8"/>
  <c r="C30" i="8"/>
  <c r="C27" i="8"/>
  <c r="I27" i="8" s="1"/>
  <c r="U19" i="8"/>
  <c r="U20" i="8"/>
  <c r="V19" i="6" l="1"/>
  <c r="U19" i="6"/>
  <c r="T19" i="6"/>
  <c r="C19" i="6"/>
  <c r="L28" i="5"/>
  <c r="L29" i="5"/>
  <c r="L30" i="5"/>
  <c r="L27" i="5"/>
  <c r="H28" i="5"/>
  <c r="H29" i="5"/>
  <c r="H30" i="5"/>
  <c r="H27" i="5"/>
  <c r="G28" i="5"/>
  <c r="G29" i="5"/>
  <c r="G30" i="5"/>
  <c r="G27" i="5"/>
  <c r="E28" i="5"/>
  <c r="F28" i="5"/>
  <c r="E29" i="5"/>
  <c r="F29" i="5"/>
  <c r="E30" i="5"/>
  <c r="F30" i="5"/>
  <c r="F27" i="5"/>
  <c r="D28" i="5"/>
  <c r="D29" i="5"/>
  <c r="D30" i="5"/>
  <c r="E27" i="5"/>
  <c r="C28" i="5"/>
  <c r="C29" i="5"/>
  <c r="C30" i="5"/>
  <c r="D27" i="5"/>
  <c r="C27" i="5"/>
  <c r="L19" i="5"/>
  <c r="L20" i="5"/>
  <c r="L18" i="5"/>
  <c r="G19" i="5"/>
  <c r="G20" i="5"/>
  <c r="G18" i="5"/>
  <c r="E19" i="5"/>
  <c r="E20" i="5"/>
  <c r="E18" i="5"/>
  <c r="C19" i="5"/>
  <c r="C20" i="5"/>
  <c r="C18" i="5"/>
  <c r="K24" i="3"/>
  <c r="K23" i="3"/>
  <c r="K19" i="3"/>
  <c r="X19" i="6" s="1"/>
  <c r="K20" i="3"/>
  <c r="K18" i="3"/>
  <c r="E25" i="3"/>
  <c r="G25" i="3"/>
  <c r="I25" i="3"/>
  <c r="I21" i="3"/>
  <c r="I27" i="3" s="1"/>
  <c r="G21" i="3"/>
  <c r="E21" i="3"/>
  <c r="K24" i="2"/>
  <c r="K23" i="2"/>
  <c r="K24" i="13"/>
  <c r="K23" i="13"/>
  <c r="I25" i="2"/>
  <c r="G25" i="2"/>
  <c r="E25" i="2"/>
  <c r="K19" i="2"/>
  <c r="V19" i="8" s="1"/>
  <c r="K20" i="2"/>
  <c r="V20" i="8" s="1"/>
  <c r="K18" i="2"/>
  <c r="V18" i="8" s="1"/>
  <c r="I21" i="2"/>
  <c r="G21" i="2"/>
  <c r="E21" i="2"/>
  <c r="I27" i="2" l="1"/>
  <c r="E19" i="6"/>
  <c r="K25" i="2"/>
  <c r="V22" i="8" s="1"/>
  <c r="E27" i="3"/>
  <c r="W19" i="6"/>
  <c r="G27" i="3"/>
  <c r="I20" i="9"/>
  <c r="I20" i="8"/>
  <c r="I19" i="9"/>
  <c r="I19" i="8"/>
  <c r="G27" i="2"/>
  <c r="E27" i="2"/>
  <c r="I18" i="9"/>
  <c r="U18" i="9"/>
  <c r="U18" i="8"/>
  <c r="I18" i="8"/>
  <c r="G19" i="6"/>
  <c r="L19" i="6" s="1"/>
  <c r="C21" i="5"/>
  <c r="I19" i="5"/>
  <c r="K19" i="5" s="1"/>
  <c r="I20" i="5"/>
  <c r="K25" i="3"/>
  <c r="K21" i="3"/>
  <c r="K21" i="2"/>
  <c r="T12" i="13"/>
  <c r="U12" i="13" s="1"/>
  <c r="M25" i="2" l="1"/>
  <c r="G20" i="6"/>
  <c r="K20" i="5"/>
  <c r="M25" i="3"/>
  <c r="M21" i="3"/>
  <c r="M21" i="2"/>
  <c r="K27" i="2"/>
  <c r="K27" i="3"/>
  <c r="E51" i="12"/>
  <c r="E47" i="12"/>
  <c r="E46" i="12"/>
  <c r="E44" i="12"/>
  <c r="E40" i="12"/>
  <c r="E39" i="12"/>
  <c r="E37" i="12"/>
  <c r="E29" i="12"/>
  <c r="E21" i="12"/>
  <c r="E15" i="12"/>
  <c r="A15" i="12"/>
  <c r="G51" i="12"/>
  <c r="G49" i="12"/>
  <c r="C49" i="12"/>
  <c r="G47" i="12"/>
  <c r="G46" i="12"/>
  <c r="C46" i="12"/>
  <c r="G43" i="12"/>
  <c r="G44" i="12"/>
  <c r="G42" i="12"/>
  <c r="C42" i="12"/>
  <c r="G32" i="12"/>
  <c r="G33" i="12"/>
  <c r="G34" i="12"/>
  <c r="G35" i="12"/>
  <c r="G36" i="12"/>
  <c r="G37" i="12"/>
  <c r="G31" i="12"/>
  <c r="C31" i="12"/>
  <c r="G17" i="12"/>
  <c r="G18" i="12"/>
  <c r="G19" i="12"/>
  <c r="G20" i="12"/>
  <c r="G21" i="12"/>
  <c r="G16" i="12"/>
  <c r="C16" i="12"/>
  <c r="C51" i="12"/>
  <c r="C47" i="12"/>
  <c r="C43" i="12"/>
  <c r="C44" i="12"/>
  <c r="E25" i="13"/>
  <c r="G25" i="13"/>
  <c r="I25" i="13"/>
  <c r="K21" i="13"/>
  <c r="I21" i="13"/>
  <c r="G21" i="13"/>
  <c r="E21" i="13"/>
  <c r="P41" i="13"/>
  <c r="J41" i="13"/>
  <c r="I41" i="13"/>
  <c r="H41" i="13"/>
  <c r="G41" i="13"/>
  <c r="F41" i="13"/>
  <c r="E41" i="13"/>
  <c r="O40" i="13"/>
  <c r="O39" i="13"/>
  <c r="P37" i="13"/>
  <c r="J37" i="13"/>
  <c r="I37" i="13"/>
  <c r="I43" i="13" s="1"/>
  <c r="H37" i="13"/>
  <c r="G37" i="13"/>
  <c r="G43" i="13" s="1"/>
  <c r="F37" i="13"/>
  <c r="E37" i="13"/>
  <c r="E43" i="13" s="1"/>
  <c r="AB36" i="13"/>
  <c r="R24" i="13" s="1"/>
  <c r="T24" i="13" s="1"/>
  <c r="O36" i="13"/>
  <c r="AB35" i="13"/>
  <c r="O35" i="13"/>
  <c r="AB34" i="13"/>
  <c r="R40" i="13" s="1"/>
  <c r="O34" i="13"/>
  <c r="AB33" i="13"/>
  <c r="R39" i="13" s="1"/>
  <c r="O33" i="13"/>
  <c r="AB32" i="13"/>
  <c r="AB29" i="13"/>
  <c r="Z29" i="13"/>
  <c r="K40" i="13" s="1"/>
  <c r="AB28" i="13"/>
  <c r="P25" i="13"/>
  <c r="O24" i="13"/>
  <c r="O23" i="13"/>
  <c r="AB21" i="13"/>
  <c r="R33" i="13" s="1"/>
  <c r="P21" i="13"/>
  <c r="P27" i="13" s="1"/>
  <c r="AB20" i="13"/>
  <c r="O20" i="13"/>
  <c r="AB19" i="13"/>
  <c r="O19" i="13"/>
  <c r="AB18" i="13"/>
  <c r="O18" i="13"/>
  <c r="G11" i="13"/>
  <c r="G10" i="13"/>
  <c r="G9" i="13"/>
  <c r="G8" i="13"/>
  <c r="F43" i="13" l="1"/>
  <c r="O25" i="13"/>
  <c r="E22" i="8"/>
  <c r="E22" i="5"/>
  <c r="E22" i="9"/>
  <c r="G22" i="8"/>
  <c r="G22" i="9"/>
  <c r="G22" i="5"/>
  <c r="L20" i="6"/>
  <c r="M27" i="3"/>
  <c r="M27" i="2"/>
  <c r="T40" i="13"/>
  <c r="R36" i="13"/>
  <c r="R35" i="13"/>
  <c r="R34" i="13"/>
  <c r="O37" i="13"/>
  <c r="Q37" i="13" s="1"/>
  <c r="K33" i="13"/>
  <c r="T33" i="13" s="1"/>
  <c r="K34" i="13"/>
  <c r="K35" i="13"/>
  <c r="K36" i="13"/>
  <c r="K39" i="13"/>
  <c r="K41" i="13" s="1"/>
  <c r="L40" i="13"/>
  <c r="U40" i="13" s="1"/>
  <c r="L33" i="13"/>
  <c r="V27" i="8" s="1"/>
  <c r="L34" i="13"/>
  <c r="V28" i="8" s="1"/>
  <c r="L35" i="13"/>
  <c r="V29" i="8" s="1"/>
  <c r="L36" i="13"/>
  <c r="V30" i="8" s="1"/>
  <c r="L39" i="13"/>
  <c r="Q25" i="13"/>
  <c r="R23" i="13"/>
  <c r="T23" i="13" s="1"/>
  <c r="C22" i="9"/>
  <c r="C22" i="8"/>
  <c r="C22" i="5"/>
  <c r="R20" i="13"/>
  <c r="T20" i="13" s="1"/>
  <c r="R19" i="13"/>
  <c r="T19" i="13" s="1"/>
  <c r="M21" i="13"/>
  <c r="R18" i="13"/>
  <c r="T18" i="13" s="1"/>
  <c r="O21" i="13"/>
  <c r="Q21" i="13" s="1"/>
  <c r="I27" i="13"/>
  <c r="J43" i="13"/>
  <c r="G27" i="13"/>
  <c r="H43" i="13"/>
  <c r="E27" i="13"/>
  <c r="R37" i="13"/>
  <c r="O41" i="13"/>
  <c r="R25" i="13"/>
  <c r="K25" i="13"/>
  <c r="U22" i="8" s="1"/>
  <c r="R41" i="13"/>
  <c r="U33" i="13"/>
  <c r="C32" i="12"/>
  <c r="C33" i="12"/>
  <c r="C34" i="12"/>
  <c r="C35" i="12"/>
  <c r="C36" i="12"/>
  <c r="C37" i="12"/>
  <c r="C21" i="12"/>
  <c r="C17" i="12"/>
  <c r="C18" i="12"/>
  <c r="C19" i="12"/>
  <c r="C20" i="12"/>
  <c r="A51" i="12"/>
  <c r="A47" i="12"/>
  <c r="A46" i="12"/>
  <c r="A44" i="12"/>
  <c r="A40" i="12"/>
  <c r="A39" i="12"/>
  <c r="A37" i="12"/>
  <c r="A29" i="12"/>
  <c r="A21" i="12"/>
  <c r="E51" i="11"/>
  <c r="E49" i="11"/>
  <c r="E47" i="11"/>
  <c r="E46" i="11"/>
  <c r="E43" i="11"/>
  <c r="E44" i="11"/>
  <c r="E42" i="11"/>
  <c r="E32" i="11"/>
  <c r="E33" i="11"/>
  <c r="E34" i="11"/>
  <c r="E35" i="11"/>
  <c r="E36" i="11"/>
  <c r="E37" i="11"/>
  <c r="E31" i="11"/>
  <c r="E17" i="11"/>
  <c r="E18" i="11"/>
  <c r="E19" i="11"/>
  <c r="E20" i="11"/>
  <c r="E21" i="11"/>
  <c r="E16" i="11"/>
  <c r="A51" i="11"/>
  <c r="T39" i="13" l="1"/>
  <c r="L41" i="13"/>
  <c r="U41" i="13" s="1"/>
  <c r="Q41" i="13"/>
  <c r="N41" i="13" s="1"/>
  <c r="U39" i="13"/>
  <c r="T41" i="13"/>
  <c r="U33" i="9"/>
  <c r="U33" i="8"/>
  <c r="U33" i="5"/>
  <c r="U36" i="13"/>
  <c r="V30" i="9"/>
  <c r="V30" i="5"/>
  <c r="U34" i="13"/>
  <c r="V28" i="9"/>
  <c r="V28" i="5"/>
  <c r="T36" i="13"/>
  <c r="U30" i="9"/>
  <c r="U30" i="8"/>
  <c r="U30" i="5"/>
  <c r="T34" i="13"/>
  <c r="U28" i="9"/>
  <c r="U28" i="8"/>
  <c r="U28" i="5"/>
  <c r="V33" i="5"/>
  <c r="M41" i="13"/>
  <c r="U35" i="13"/>
  <c r="V29" i="9"/>
  <c r="V29" i="5"/>
  <c r="L37" i="13"/>
  <c r="V27" i="9"/>
  <c r="V27" i="5"/>
  <c r="T35" i="13"/>
  <c r="U29" i="8"/>
  <c r="U29" i="9"/>
  <c r="U29" i="5"/>
  <c r="K37" i="13"/>
  <c r="K43" i="13" s="1"/>
  <c r="U27" i="8"/>
  <c r="U27" i="9"/>
  <c r="U27" i="5"/>
  <c r="N25" i="13"/>
  <c r="K27" i="13"/>
  <c r="M27" i="13" s="1"/>
  <c r="T25" i="13"/>
  <c r="M25" i="13"/>
  <c r="I22" i="8"/>
  <c r="U22" i="9"/>
  <c r="I22" i="9"/>
  <c r="O43" i="13"/>
  <c r="O27" i="13"/>
  <c r="Q27" i="13" s="1"/>
  <c r="R21" i="13"/>
  <c r="T21" i="13" s="1"/>
  <c r="A47" i="11"/>
  <c r="A46" i="11"/>
  <c r="A44" i="11"/>
  <c r="A40" i="11"/>
  <c r="A39" i="11"/>
  <c r="A37" i="11"/>
  <c r="A29" i="11"/>
  <c r="A21" i="11"/>
  <c r="A15" i="11"/>
  <c r="V33" i="8" l="1"/>
  <c r="V33" i="9"/>
  <c r="L43" i="13"/>
  <c r="T37" i="13"/>
  <c r="M37" i="13"/>
  <c r="U37" i="13"/>
  <c r="R43" i="13"/>
  <c r="U43" i="13" s="1"/>
  <c r="R27" i="13"/>
  <c r="T27" i="13" s="1"/>
  <c r="T43" i="13" l="1"/>
  <c r="T44" i="13"/>
  <c r="E7" i="9"/>
  <c r="E7" i="8"/>
  <c r="E7" i="6"/>
  <c r="E7" i="5"/>
  <c r="G9" i="3"/>
  <c r="G8" i="3"/>
  <c r="G11" i="3"/>
  <c r="G10" i="3"/>
  <c r="G7" i="2"/>
  <c r="G8" i="2"/>
  <c r="H41" i="2" l="1"/>
  <c r="AB36" i="2"/>
  <c r="R24" i="2" s="1"/>
  <c r="T24" i="2" s="1"/>
  <c r="O33" i="2"/>
  <c r="AB35" i="2" l="1"/>
  <c r="P25" i="2"/>
  <c r="O24" i="2"/>
  <c r="O23" i="2"/>
  <c r="O25" i="2" l="1"/>
  <c r="R23" i="2"/>
  <c r="T23" i="2" s="1"/>
  <c r="Q25" i="2"/>
  <c r="H4" i="12"/>
  <c r="D4" i="12"/>
  <c r="A4" i="12"/>
  <c r="E4" i="12" s="1"/>
  <c r="H49" i="11"/>
  <c r="G49" i="11"/>
  <c r="H44" i="11"/>
  <c r="H42" i="11"/>
  <c r="G40" i="11"/>
  <c r="H26" i="11"/>
  <c r="H30" i="11"/>
  <c r="H32" i="11"/>
  <c r="H33" i="11"/>
  <c r="H34" i="11"/>
  <c r="H36" i="11"/>
  <c r="H37" i="11"/>
  <c r="H23" i="11"/>
  <c r="G26" i="11"/>
  <c r="G30" i="11"/>
  <c r="G32" i="11"/>
  <c r="G33" i="11"/>
  <c r="G34" i="11"/>
  <c r="G36" i="11"/>
  <c r="G37" i="11"/>
  <c r="G23" i="11"/>
  <c r="H11" i="11"/>
  <c r="H18" i="11"/>
  <c r="H19" i="11"/>
  <c r="G18" i="11"/>
  <c r="F56" i="11"/>
  <c r="F54" i="11" s="1"/>
  <c r="F57" i="11"/>
  <c r="G57" i="11" s="1"/>
  <c r="F58" i="11"/>
  <c r="F55" i="11"/>
  <c r="G55" i="11" s="1"/>
  <c r="F51" i="11"/>
  <c r="H51" i="11" s="1"/>
  <c r="F49" i="11"/>
  <c r="F47" i="11"/>
  <c r="F46" i="11"/>
  <c r="F45" i="11" s="1"/>
  <c r="F43" i="11"/>
  <c r="H43" i="11" s="1"/>
  <c r="F44" i="11"/>
  <c r="G44" i="11" s="1"/>
  <c r="F42" i="11"/>
  <c r="G42" i="11" s="1"/>
  <c r="F40" i="11"/>
  <c r="H40" i="11" s="1"/>
  <c r="F39" i="11"/>
  <c r="F32" i="11"/>
  <c r="F33" i="11"/>
  <c r="F34" i="11"/>
  <c r="F35" i="11"/>
  <c r="H35" i="11" s="1"/>
  <c r="F36" i="11"/>
  <c r="F37" i="11"/>
  <c r="F24" i="11"/>
  <c r="H24" i="11" s="1"/>
  <c r="F25" i="11"/>
  <c r="H25" i="11" s="1"/>
  <c r="F26" i="11"/>
  <c r="F27" i="11"/>
  <c r="F28" i="11"/>
  <c r="F29" i="11"/>
  <c r="F30" i="11"/>
  <c r="F31" i="11"/>
  <c r="H31" i="11" s="1"/>
  <c r="F23" i="11"/>
  <c r="F17" i="11"/>
  <c r="H17" i="11" s="1"/>
  <c r="F18" i="11"/>
  <c r="F19" i="11"/>
  <c r="G19" i="11" s="1"/>
  <c r="F20" i="11"/>
  <c r="H20" i="11" s="1"/>
  <c r="F21" i="11"/>
  <c r="H21" i="11" s="1"/>
  <c r="G10" i="11"/>
  <c r="G11" i="11"/>
  <c r="F16" i="11"/>
  <c r="D51" i="11"/>
  <c r="D43" i="11"/>
  <c r="D44" i="11"/>
  <c r="D36" i="11"/>
  <c r="D32" i="11"/>
  <c r="B58" i="11"/>
  <c r="B56" i="11"/>
  <c r="B57" i="11"/>
  <c r="C57" i="11" s="1"/>
  <c r="B55" i="11"/>
  <c r="D55" i="11" s="1"/>
  <c r="C51" i="11"/>
  <c r="B50" i="11"/>
  <c r="B51" i="11"/>
  <c r="B49" i="11"/>
  <c r="D49" i="11" s="1"/>
  <c r="B47" i="11"/>
  <c r="B46" i="11"/>
  <c r="C46" i="11" s="1"/>
  <c r="C43" i="11"/>
  <c r="B43" i="11"/>
  <c r="B44" i="11"/>
  <c r="C44" i="11" s="1"/>
  <c r="B42" i="11"/>
  <c r="B41" i="11" s="1"/>
  <c r="B40" i="11"/>
  <c r="D40" i="11" s="1"/>
  <c r="B39" i="11"/>
  <c r="D39" i="11" s="1"/>
  <c r="B35" i="11"/>
  <c r="B36" i="11"/>
  <c r="C36" i="11" s="1"/>
  <c r="B37" i="11"/>
  <c r="B34" i="11"/>
  <c r="B32" i="11"/>
  <c r="C32" i="11" s="1"/>
  <c r="B31" i="11"/>
  <c r="D31" i="11" s="1"/>
  <c r="B24" i="11"/>
  <c r="C24" i="11" s="1"/>
  <c r="B25" i="11"/>
  <c r="B26" i="11"/>
  <c r="B27" i="11"/>
  <c r="B28" i="11"/>
  <c r="D28" i="11" s="1"/>
  <c r="B29" i="11"/>
  <c r="C29" i="11" s="1"/>
  <c r="B23" i="11"/>
  <c r="C18" i="11"/>
  <c r="B18" i="11"/>
  <c r="D18" i="11" s="1"/>
  <c r="B19" i="11"/>
  <c r="C19" i="11" s="1"/>
  <c r="B20" i="11"/>
  <c r="B21" i="11"/>
  <c r="B17" i="11"/>
  <c r="D17" i="11" s="1"/>
  <c r="B10" i="11"/>
  <c r="D10" i="11" s="1"/>
  <c r="B11" i="11"/>
  <c r="B12" i="11"/>
  <c r="B13" i="11"/>
  <c r="B14" i="11"/>
  <c r="B15" i="11"/>
  <c r="B9" i="11"/>
  <c r="D5" i="11"/>
  <c r="C5" i="11"/>
  <c r="A5" i="11"/>
  <c r="E5" i="11" s="1"/>
  <c r="D5" i="10"/>
  <c r="H5" i="11" s="1"/>
  <c r="D4" i="10"/>
  <c r="G5" i="11" s="1"/>
  <c r="A4" i="10"/>
  <c r="A63" i="10" s="1"/>
  <c r="H1" i="12"/>
  <c r="D1" i="12"/>
  <c r="F50" i="11"/>
  <c r="H1" i="11"/>
  <c r="D1" i="11"/>
  <c r="B92" i="10"/>
  <c r="B82" i="10"/>
  <c r="B74" i="10"/>
  <c r="D61" i="10"/>
  <c r="D53" i="10"/>
  <c r="B53" i="10"/>
  <c r="D49" i="10"/>
  <c r="D47" i="10"/>
  <c r="B47" i="10"/>
  <c r="D44" i="10"/>
  <c r="B44" i="10"/>
  <c r="D40" i="10"/>
  <c r="B40" i="10"/>
  <c r="D37" i="10"/>
  <c r="B37" i="10"/>
  <c r="B32" i="10"/>
  <c r="B29" i="10"/>
  <c r="D21" i="10"/>
  <c r="B21" i="10"/>
  <c r="B15" i="10"/>
  <c r="D7" i="10"/>
  <c r="B7" i="10"/>
  <c r="D1" i="10"/>
  <c r="G43" i="11" l="1"/>
  <c r="B8" i="11"/>
  <c r="C10" i="11"/>
  <c r="G21" i="11"/>
  <c r="G17" i="11"/>
  <c r="B38" i="11"/>
  <c r="C31" i="11"/>
  <c r="C39" i="11"/>
  <c r="D29" i="11"/>
  <c r="D46" i="11"/>
  <c r="G20" i="11"/>
  <c r="G25" i="11"/>
  <c r="G51" i="11"/>
  <c r="D64" i="10"/>
  <c r="B45" i="11"/>
  <c r="C17" i="11"/>
  <c r="C40" i="11"/>
  <c r="C49" i="11"/>
  <c r="G35" i="11"/>
  <c r="G31" i="11"/>
  <c r="G24" i="11"/>
  <c r="B48" i="11"/>
  <c r="H55" i="11"/>
  <c r="H57" i="11"/>
  <c r="C55" i="11"/>
  <c r="D57" i="11"/>
  <c r="H10" i="11"/>
  <c r="C28" i="11"/>
  <c r="D24" i="11"/>
  <c r="D19" i="11"/>
  <c r="B95" i="10"/>
  <c r="D51" i="10"/>
  <c r="D58" i="10" s="1"/>
  <c r="B54" i="11"/>
  <c r="B33" i="11"/>
  <c r="B51" i="10"/>
  <c r="B58" i="10" s="1"/>
  <c r="R13" i="4" s="1"/>
  <c r="D63" i="10"/>
  <c r="F8" i="11"/>
  <c r="B16" i="11"/>
  <c r="B22" i="11"/>
  <c r="F22" i="11"/>
  <c r="B30" i="11"/>
  <c r="F38" i="11"/>
  <c r="F41" i="11"/>
  <c r="F48" i="11"/>
  <c r="G48" i="11"/>
  <c r="G50" i="11"/>
  <c r="T12" i="2"/>
  <c r="U12" i="2" s="1"/>
  <c r="F52" i="11" l="1"/>
  <c r="F59" i="11" s="1"/>
  <c r="B52" i="11"/>
  <c r="B59" i="11" s="1"/>
  <c r="H50" i="11"/>
  <c r="H48" i="11"/>
  <c r="H41" i="11"/>
  <c r="D38" i="11"/>
  <c r="C30" i="11"/>
  <c r="D30" i="11"/>
  <c r="G41" i="11"/>
  <c r="C38" i="11"/>
  <c r="M9" i="8"/>
  <c r="M8" i="8" l="1"/>
  <c r="R25" i="2" l="1"/>
  <c r="M9" i="9"/>
  <c r="M8" i="9"/>
  <c r="E12" i="9"/>
  <c r="E11" i="9"/>
  <c r="E10" i="9"/>
  <c r="E9" i="9"/>
  <c r="E8" i="9"/>
  <c r="E6" i="9"/>
  <c r="E12" i="8"/>
  <c r="E11" i="8"/>
  <c r="E10" i="8"/>
  <c r="E9" i="8"/>
  <c r="E8" i="8"/>
  <c r="E6" i="8"/>
  <c r="N25" i="2" l="1"/>
  <c r="T25" i="2"/>
  <c r="AB35" i="3"/>
  <c r="AB36" i="3"/>
  <c r="R24" i="3" s="1"/>
  <c r="T24" i="3" s="1"/>
  <c r="P25" i="3"/>
  <c r="O23" i="3"/>
  <c r="R23" i="3" l="1"/>
  <c r="T23" i="3" s="1"/>
  <c r="I22" i="5" l="1"/>
  <c r="Z29" i="3"/>
  <c r="Z29" i="2"/>
  <c r="G23" i="6" l="1"/>
  <c r="K22" i="5"/>
  <c r="L35" i="2"/>
  <c r="L39" i="3"/>
  <c r="K40" i="2"/>
  <c r="L40" i="2"/>
  <c r="L40" i="3"/>
  <c r="K40" i="3"/>
  <c r="K39" i="3"/>
  <c r="K33" i="3"/>
  <c r="K35" i="3"/>
  <c r="L33" i="3"/>
  <c r="L35" i="3"/>
  <c r="L36" i="3"/>
  <c r="K34" i="3"/>
  <c r="L34" i="3"/>
  <c r="K36" i="3"/>
  <c r="K39" i="2"/>
  <c r="L39" i="2"/>
  <c r="K36" i="2"/>
  <c r="L36" i="2"/>
  <c r="K35" i="2"/>
  <c r="L33" i="2"/>
  <c r="L34" i="2"/>
  <c r="K33" i="2"/>
  <c r="K34" i="2"/>
  <c r="V22" i="9" l="1"/>
  <c r="AB34" i="3" l="1"/>
  <c r="AB33" i="3"/>
  <c r="AB32" i="3"/>
  <c r="R36" i="3" s="1"/>
  <c r="AB29" i="3"/>
  <c r="AB28" i="3"/>
  <c r="AB21" i="3"/>
  <c r="AB20" i="3"/>
  <c r="AB19" i="3"/>
  <c r="AB18" i="3"/>
  <c r="U36" i="3" l="1"/>
  <c r="T36" i="3"/>
  <c r="X27" i="9"/>
  <c r="X27" i="8"/>
  <c r="X27" i="5"/>
  <c r="W27" i="9"/>
  <c r="W27" i="8"/>
  <c r="W27" i="5"/>
  <c r="V18" i="9"/>
  <c r="Z27" i="9"/>
  <c r="Z27" i="8"/>
  <c r="Z27" i="5"/>
  <c r="Y28" i="9"/>
  <c r="Y28" i="8"/>
  <c r="Y28" i="5"/>
  <c r="Y30" i="9"/>
  <c r="Y30" i="8"/>
  <c r="Y30" i="5"/>
  <c r="Z29" i="9"/>
  <c r="Z29" i="8"/>
  <c r="Z29" i="5"/>
  <c r="Y27" i="9"/>
  <c r="Y27" i="8"/>
  <c r="Y27" i="5"/>
  <c r="Y29" i="5"/>
  <c r="Y29" i="9"/>
  <c r="Y29" i="8"/>
  <c r="Z28" i="9"/>
  <c r="Z28" i="8"/>
  <c r="Z28" i="5"/>
  <c r="Z30" i="9"/>
  <c r="Z30" i="8"/>
  <c r="Z30" i="5"/>
  <c r="W22" i="9"/>
  <c r="K22" i="9" s="1"/>
  <c r="W22" i="8"/>
  <c r="K22" i="8" s="1"/>
  <c r="W20" i="9"/>
  <c r="W20" i="8"/>
  <c r="K20" i="8" s="1"/>
  <c r="W18" i="9"/>
  <c r="W18" i="8"/>
  <c r="K18" i="8" s="1"/>
  <c r="W19" i="9"/>
  <c r="W19" i="8"/>
  <c r="K19" i="8" s="1"/>
  <c r="AB34" i="2"/>
  <c r="AB33" i="2"/>
  <c r="AB32" i="2"/>
  <c r="AB29" i="2"/>
  <c r="AB28" i="2"/>
  <c r="AB21" i="2"/>
  <c r="AB20" i="2"/>
  <c r="AB19" i="2"/>
  <c r="AB18" i="2"/>
  <c r="K18" i="9" l="1"/>
  <c r="W28" i="9"/>
  <c r="W28" i="8"/>
  <c r="W28" i="5"/>
  <c r="W30" i="9"/>
  <c r="W30" i="8"/>
  <c r="W30" i="5"/>
  <c r="W29" i="9"/>
  <c r="W29" i="8"/>
  <c r="W29" i="5"/>
  <c r="X28" i="9"/>
  <c r="X28" i="8"/>
  <c r="X28" i="5"/>
  <c r="X30" i="9"/>
  <c r="X30" i="8"/>
  <c r="X30" i="5"/>
  <c r="X29" i="5"/>
  <c r="X29" i="9"/>
  <c r="X29" i="8"/>
  <c r="V20" i="9"/>
  <c r="K20" i="9" s="1"/>
  <c r="V19" i="9"/>
  <c r="K19" i="9" s="1"/>
  <c r="K27" i="5" l="1"/>
  <c r="K27" i="9"/>
  <c r="K27" i="8"/>
  <c r="K28" i="9" l="1"/>
  <c r="K29" i="5"/>
  <c r="K29" i="9"/>
  <c r="K30" i="8"/>
  <c r="K29" i="8"/>
  <c r="K30" i="5"/>
  <c r="K30" i="9"/>
  <c r="K28" i="5"/>
  <c r="K28" i="8"/>
  <c r="J30" i="9" l="1"/>
  <c r="I30" i="9"/>
  <c r="I28" i="9"/>
  <c r="J29" i="9"/>
  <c r="I29" i="9"/>
  <c r="C31" i="9"/>
  <c r="E31" i="9"/>
  <c r="G31" i="9"/>
  <c r="J28" i="9"/>
  <c r="C21" i="9"/>
  <c r="E21" i="9"/>
  <c r="G21" i="9"/>
  <c r="D31" i="9"/>
  <c r="F31" i="9"/>
  <c r="H31" i="9"/>
  <c r="I27" i="9"/>
  <c r="J27" i="9"/>
  <c r="J29" i="8"/>
  <c r="I29" i="8"/>
  <c r="J28" i="8"/>
  <c r="I28" i="8"/>
  <c r="E23" i="9" l="1"/>
  <c r="G23" i="9"/>
  <c r="C23" i="9"/>
  <c r="I31" i="9"/>
  <c r="J31" i="9"/>
  <c r="I21" i="9"/>
  <c r="J27" i="8"/>
  <c r="I23" i="9" l="1"/>
  <c r="L9" i="6"/>
  <c r="L8" i="6"/>
  <c r="E8" i="6"/>
  <c r="E9" i="6"/>
  <c r="E10" i="6"/>
  <c r="E11" i="6"/>
  <c r="E12" i="6"/>
  <c r="E6" i="6"/>
  <c r="M9" i="5"/>
  <c r="M8" i="5"/>
  <c r="E12" i="5"/>
  <c r="E11" i="5"/>
  <c r="E10" i="5"/>
  <c r="E9" i="5"/>
  <c r="E8" i="5"/>
  <c r="E6" i="5"/>
  <c r="J31" i="6" l="1"/>
  <c r="J30" i="6"/>
  <c r="J29" i="6"/>
  <c r="J28" i="6"/>
  <c r="J20" i="6"/>
  <c r="J19" i="6"/>
  <c r="J18" i="6"/>
  <c r="I29" i="5" l="1"/>
  <c r="J29" i="5"/>
  <c r="E31" i="5"/>
  <c r="H31" i="5"/>
  <c r="I30" i="5"/>
  <c r="G31" i="5"/>
  <c r="J30" i="5"/>
  <c r="J28" i="5"/>
  <c r="F31" i="5"/>
  <c r="I28" i="5"/>
  <c r="D31" i="5"/>
  <c r="C31" i="5"/>
  <c r="G21" i="5"/>
  <c r="E21" i="5"/>
  <c r="I18" i="5"/>
  <c r="I27" i="5"/>
  <c r="G28" i="6" s="1"/>
  <c r="J27" i="5"/>
  <c r="E23" i="5" l="1"/>
  <c r="G23" i="5"/>
  <c r="G18" i="6"/>
  <c r="K18" i="5"/>
  <c r="C23" i="5"/>
  <c r="H28" i="6"/>
  <c r="H31" i="6"/>
  <c r="G31" i="6"/>
  <c r="H30" i="6"/>
  <c r="I21" i="5"/>
  <c r="G29" i="6"/>
  <c r="H29" i="6"/>
  <c r="G30" i="6"/>
  <c r="J31" i="5"/>
  <c r="I31" i="5"/>
  <c r="G21" i="6" l="1"/>
  <c r="G24" i="6" s="1"/>
  <c r="I23" i="5"/>
  <c r="P41" i="2" l="1"/>
  <c r="J41" i="2"/>
  <c r="I41" i="2"/>
  <c r="G41" i="2"/>
  <c r="F41" i="2"/>
  <c r="E41" i="2"/>
  <c r="O40" i="2"/>
  <c r="R40" i="2" s="1"/>
  <c r="O39" i="2"/>
  <c r="L41" i="2"/>
  <c r="P37" i="2"/>
  <c r="J37" i="2"/>
  <c r="I37" i="2"/>
  <c r="I43" i="2" s="1"/>
  <c r="H43" i="2"/>
  <c r="G37" i="2"/>
  <c r="G43" i="2" s="1"/>
  <c r="F37" i="2"/>
  <c r="E37" i="2"/>
  <c r="O36" i="2"/>
  <c r="O35" i="2"/>
  <c r="O34" i="2"/>
  <c r="R33" i="2"/>
  <c r="P21" i="2"/>
  <c r="P27" i="2" s="1"/>
  <c r="O20" i="2"/>
  <c r="O19" i="2"/>
  <c r="O18" i="2"/>
  <c r="E43" i="2" l="1"/>
  <c r="F43" i="2"/>
  <c r="J43" i="2"/>
  <c r="G33" i="5"/>
  <c r="G35" i="5" s="1"/>
  <c r="G33" i="9"/>
  <c r="G35" i="9" s="1"/>
  <c r="M18" i="9"/>
  <c r="E33" i="8"/>
  <c r="R36" i="2"/>
  <c r="M30" i="9" s="1"/>
  <c r="M30" i="5"/>
  <c r="R35" i="2"/>
  <c r="R34" i="2"/>
  <c r="R19" i="2"/>
  <c r="T19" i="2" s="1"/>
  <c r="R18" i="2"/>
  <c r="T18" i="2" s="1"/>
  <c r="R20" i="2"/>
  <c r="T20" i="2" s="1"/>
  <c r="U36" i="2"/>
  <c r="T36" i="2"/>
  <c r="R39" i="2"/>
  <c r="R41" i="2" s="1"/>
  <c r="O41" i="2"/>
  <c r="Q41" i="2" s="1"/>
  <c r="T40" i="2"/>
  <c r="U40" i="2"/>
  <c r="U35" i="2"/>
  <c r="T35" i="2"/>
  <c r="T34" i="2"/>
  <c r="U34" i="2"/>
  <c r="U33" i="2"/>
  <c r="T33" i="2"/>
  <c r="X33" i="9"/>
  <c r="X33" i="8"/>
  <c r="X33" i="5"/>
  <c r="O37" i="2"/>
  <c r="Q37" i="2" s="1"/>
  <c r="L37" i="2"/>
  <c r="L43" i="2" s="1"/>
  <c r="O21" i="2"/>
  <c r="K41" i="2"/>
  <c r="K37" i="2"/>
  <c r="O24" i="3"/>
  <c r="P41" i="3"/>
  <c r="J41" i="3"/>
  <c r="H33" i="8" s="1"/>
  <c r="I41" i="3"/>
  <c r="G33" i="8" s="1"/>
  <c r="H41" i="3"/>
  <c r="G41" i="3"/>
  <c r="E33" i="9" s="1"/>
  <c r="E35" i="9" s="1"/>
  <c r="F41" i="3"/>
  <c r="D33" i="5" s="1"/>
  <c r="E41" i="3"/>
  <c r="C33" i="9" s="1"/>
  <c r="O40" i="3"/>
  <c r="R40" i="3" s="1"/>
  <c r="O39" i="3"/>
  <c r="L41" i="3"/>
  <c r="K41" i="3"/>
  <c r="P37" i="3"/>
  <c r="J37" i="3"/>
  <c r="I37" i="3"/>
  <c r="I43" i="3" s="1"/>
  <c r="H37" i="3"/>
  <c r="G37" i="3"/>
  <c r="F37" i="3"/>
  <c r="E37" i="3"/>
  <c r="E43" i="3" s="1"/>
  <c r="O36" i="3"/>
  <c r="M30" i="8" s="1"/>
  <c r="O35" i="3"/>
  <c r="M29" i="8" s="1"/>
  <c r="O34" i="3"/>
  <c r="M28" i="8" s="1"/>
  <c r="O33" i="3"/>
  <c r="K37" i="3"/>
  <c r="K43" i="3" s="1"/>
  <c r="P21" i="3"/>
  <c r="P27" i="3" s="1"/>
  <c r="O20" i="3"/>
  <c r="M20" i="8" s="1"/>
  <c r="O19" i="3"/>
  <c r="M19" i="9" s="1"/>
  <c r="N19" i="9" s="1"/>
  <c r="O18" i="3"/>
  <c r="K18" i="6" s="1"/>
  <c r="L18" i="6" s="1"/>
  <c r="D35" i="5" l="1"/>
  <c r="J33" i="5"/>
  <c r="J35" i="5" s="1"/>
  <c r="H33" i="9"/>
  <c r="H35" i="9" s="1"/>
  <c r="H31" i="8"/>
  <c r="J43" i="3"/>
  <c r="M20" i="9"/>
  <c r="H33" i="5"/>
  <c r="H35" i="5" s="1"/>
  <c r="G43" i="3"/>
  <c r="F33" i="8"/>
  <c r="F33" i="9"/>
  <c r="F35" i="9" s="1"/>
  <c r="F33" i="5"/>
  <c r="F35" i="5" s="1"/>
  <c r="E33" i="5"/>
  <c r="E35" i="5" s="1"/>
  <c r="K20" i="6"/>
  <c r="H43" i="3"/>
  <c r="I33" i="9"/>
  <c r="I35" i="9" s="1"/>
  <c r="N35" i="9" s="1"/>
  <c r="C35" i="9"/>
  <c r="F43" i="3"/>
  <c r="D33" i="8"/>
  <c r="J33" i="8" s="1"/>
  <c r="D33" i="9"/>
  <c r="C33" i="8"/>
  <c r="I33" i="8" s="1"/>
  <c r="C33" i="5"/>
  <c r="R33" i="3"/>
  <c r="M27" i="9" s="1"/>
  <c r="M27" i="8"/>
  <c r="N20" i="9"/>
  <c r="M19" i="8"/>
  <c r="M18" i="8"/>
  <c r="K43" i="2"/>
  <c r="M41" i="2"/>
  <c r="M41" i="3"/>
  <c r="O27" i="2"/>
  <c r="Q27" i="2" s="1"/>
  <c r="O43" i="2"/>
  <c r="N30" i="9"/>
  <c r="O30" i="9"/>
  <c r="U41" i="2"/>
  <c r="N41" i="2"/>
  <c r="R39" i="3"/>
  <c r="T39" i="3" s="1"/>
  <c r="O41" i="3"/>
  <c r="Q41" i="3" s="1"/>
  <c r="R25" i="3"/>
  <c r="O25" i="3"/>
  <c r="T39" i="2"/>
  <c r="U39" i="2"/>
  <c r="M37" i="2"/>
  <c r="T40" i="3"/>
  <c r="U40" i="3"/>
  <c r="N29" i="8"/>
  <c r="R35" i="3"/>
  <c r="M29" i="5" s="1"/>
  <c r="O28" i="8"/>
  <c r="R34" i="3"/>
  <c r="M28" i="5" s="1"/>
  <c r="U33" i="3"/>
  <c r="T33" i="3"/>
  <c r="O37" i="3"/>
  <c r="Q37" i="3" s="1"/>
  <c r="R20" i="3"/>
  <c r="R19" i="3"/>
  <c r="T19" i="3" s="1"/>
  <c r="W33" i="9"/>
  <c r="W33" i="8"/>
  <c r="W33" i="5"/>
  <c r="O27" i="8"/>
  <c r="Z33" i="9"/>
  <c r="Z33" i="8"/>
  <c r="Z33" i="5"/>
  <c r="Y33" i="9"/>
  <c r="Y33" i="8"/>
  <c r="Y33" i="5"/>
  <c r="R18" i="3"/>
  <c r="P18" i="8"/>
  <c r="P18" i="9"/>
  <c r="Q25" i="3"/>
  <c r="P30" i="9"/>
  <c r="K31" i="9"/>
  <c r="O27" i="9"/>
  <c r="N27" i="9"/>
  <c r="P27" i="9"/>
  <c r="T41" i="2"/>
  <c r="R21" i="2"/>
  <c r="T21" i="2" s="1"/>
  <c r="P19" i="9"/>
  <c r="O21" i="3"/>
  <c r="Q21" i="2"/>
  <c r="E31" i="8"/>
  <c r="E35" i="8" s="1"/>
  <c r="G21" i="8"/>
  <c r="H35" i="8" s="1"/>
  <c r="E21" i="8"/>
  <c r="G31" i="8"/>
  <c r="G35" i="8" s="1"/>
  <c r="F31" i="8"/>
  <c r="J30" i="8"/>
  <c r="D31" i="8"/>
  <c r="I21" i="8"/>
  <c r="C21" i="8"/>
  <c r="I30" i="8"/>
  <c r="C31" i="8"/>
  <c r="R37" i="2"/>
  <c r="U37" i="2" s="1"/>
  <c r="L37" i="3"/>
  <c r="L43" i="3" s="1"/>
  <c r="I28" i="6"/>
  <c r="I30" i="6"/>
  <c r="I29" i="6"/>
  <c r="I18" i="6"/>
  <c r="I20" i="6"/>
  <c r="T37" i="3"/>
  <c r="D35" i="8" l="1"/>
  <c r="C35" i="5"/>
  <c r="I33" i="5"/>
  <c r="I35" i="5" s="1"/>
  <c r="N35" i="5" s="1"/>
  <c r="M27" i="5"/>
  <c r="K28" i="6" s="1"/>
  <c r="M28" i="6" s="1"/>
  <c r="C35" i="8"/>
  <c r="O27" i="3"/>
  <c r="Q27" i="3" s="1"/>
  <c r="D35" i="9"/>
  <c r="J33" i="9"/>
  <c r="J35" i="9" s="1"/>
  <c r="F35" i="8"/>
  <c r="M18" i="5"/>
  <c r="N18" i="5" s="1"/>
  <c r="T18" i="3"/>
  <c r="R41" i="3"/>
  <c r="M33" i="5" s="1"/>
  <c r="M29" i="9"/>
  <c r="M28" i="9"/>
  <c r="T25" i="3"/>
  <c r="M22" i="5"/>
  <c r="M20" i="5"/>
  <c r="T20" i="3"/>
  <c r="G23" i="8"/>
  <c r="E23" i="8"/>
  <c r="C23" i="8"/>
  <c r="I23" i="8"/>
  <c r="M19" i="5"/>
  <c r="N19" i="5" s="1"/>
  <c r="R27" i="2"/>
  <c r="T27" i="2" s="1"/>
  <c r="R43" i="2"/>
  <c r="R37" i="3"/>
  <c r="U37" i="3" s="1"/>
  <c r="N25" i="3"/>
  <c r="O43" i="3"/>
  <c r="U41" i="3"/>
  <c r="U39" i="3"/>
  <c r="N28" i="8"/>
  <c r="N19" i="8"/>
  <c r="P28" i="8"/>
  <c r="O29" i="8"/>
  <c r="P29" i="8"/>
  <c r="U35" i="3"/>
  <c r="T35" i="3"/>
  <c r="U34" i="3"/>
  <c r="T34" i="3"/>
  <c r="M37" i="3"/>
  <c r="P19" i="8"/>
  <c r="P27" i="8"/>
  <c r="K33" i="5"/>
  <c r="I34" i="6" s="1"/>
  <c r="K33" i="9"/>
  <c r="N27" i="8"/>
  <c r="M21" i="8"/>
  <c r="K33" i="8"/>
  <c r="N18" i="9"/>
  <c r="N18" i="8"/>
  <c r="Q21" i="3"/>
  <c r="K30" i="6"/>
  <c r="M30" i="6" s="1"/>
  <c r="O29" i="5"/>
  <c r="N29" i="5"/>
  <c r="K31" i="6"/>
  <c r="M31" i="6" s="1"/>
  <c r="O30" i="5"/>
  <c r="N30" i="5"/>
  <c r="P30" i="5"/>
  <c r="K29" i="6"/>
  <c r="M29" i="6" s="1"/>
  <c r="N28" i="5"/>
  <c r="O28" i="5"/>
  <c r="K21" i="9"/>
  <c r="K23" i="9" s="1"/>
  <c r="P29" i="5"/>
  <c r="P20" i="9"/>
  <c r="M21" i="9"/>
  <c r="N20" i="5"/>
  <c r="R21" i="3"/>
  <c r="K21" i="8"/>
  <c r="K23" i="8" s="1"/>
  <c r="M31" i="8"/>
  <c r="T41" i="3"/>
  <c r="I31" i="8"/>
  <c r="I35" i="8" s="1"/>
  <c r="N35" i="8" s="1"/>
  <c r="T37" i="2"/>
  <c r="J31" i="8"/>
  <c r="J35" i="8" s="1"/>
  <c r="K31" i="8"/>
  <c r="P20" i="5"/>
  <c r="I31" i="6"/>
  <c r="I32" i="6" s="1"/>
  <c r="K31" i="5"/>
  <c r="K21" i="5"/>
  <c r="P28" i="5"/>
  <c r="O27" i="5"/>
  <c r="M31" i="5"/>
  <c r="O31" i="5" s="1"/>
  <c r="P27" i="5"/>
  <c r="N27" i="5"/>
  <c r="K23" i="6" l="1"/>
  <c r="L23" i="6" s="1"/>
  <c r="M22" i="9"/>
  <c r="M23" i="9" s="1"/>
  <c r="N23" i="9" s="1"/>
  <c r="K23" i="5"/>
  <c r="C6" i="11" s="1"/>
  <c r="D6" i="12" s="1"/>
  <c r="K35" i="5"/>
  <c r="R15" i="4" s="1"/>
  <c r="N41" i="3"/>
  <c r="L33" i="9" s="1"/>
  <c r="M33" i="9"/>
  <c r="N33" i="9" s="1"/>
  <c r="M22" i="8"/>
  <c r="M23" i="8" s="1"/>
  <c r="N23" i="8" s="1"/>
  <c r="L22" i="5"/>
  <c r="J23" i="6" s="1"/>
  <c r="L22" i="9"/>
  <c r="L22" i="8"/>
  <c r="P19" i="5"/>
  <c r="R27" i="3"/>
  <c r="T27" i="3" s="1"/>
  <c r="T21" i="3"/>
  <c r="D6" i="11"/>
  <c r="H6" i="11" s="1"/>
  <c r="R43" i="3"/>
  <c r="T44" i="3" s="1"/>
  <c r="P18" i="5"/>
  <c r="G34" i="6"/>
  <c r="O33" i="5"/>
  <c r="K35" i="9"/>
  <c r="M21" i="5"/>
  <c r="M35" i="5" s="1"/>
  <c r="H34" i="6"/>
  <c r="K35" i="8"/>
  <c r="I19" i="6"/>
  <c r="I21" i="6" s="1"/>
  <c r="O29" i="9"/>
  <c r="N29" i="9"/>
  <c r="P29" i="9"/>
  <c r="O28" i="9"/>
  <c r="M31" i="9"/>
  <c r="N28" i="9"/>
  <c r="P28" i="9"/>
  <c r="T43" i="2"/>
  <c r="O33" i="9"/>
  <c r="O31" i="8"/>
  <c r="P21" i="9"/>
  <c r="N21" i="9"/>
  <c r="P33" i="5"/>
  <c r="P31" i="8"/>
  <c r="N30" i="8"/>
  <c r="O30" i="8"/>
  <c r="N31" i="8"/>
  <c r="K34" i="6"/>
  <c r="N33" i="5"/>
  <c r="P30" i="8"/>
  <c r="N20" i="8"/>
  <c r="P20" i="8"/>
  <c r="I23" i="6"/>
  <c r="P31" i="5"/>
  <c r="N31" i="5"/>
  <c r="M33" i="8" l="1"/>
  <c r="L33" i="5"/>
  <c r="J34" i="6" s="1"/>
  <c r="G6" i="11"/>
  <c r="P33" i="9"/>
  <c r="I36" i="6"/>
  <c r="O35" i="5"/>
  <c r="P35" i="5"/>
  <c r="L33" i="8"/>
  <c r="U43" i="3"/>
  <c r="N22" i="8"/>
  <c r="P23" i="8"/>
  <c r="M23" i="5"/>
  <c r="P23" i="9"/>
  <c r="I24" i="6"/>
  <c r="B6" i="11"/>
  <c r="H6" i="12"/>
  <c r="B6" i="12" s="1"/>
  <c r="D58" i="12" s="1"/>
  <c r="P22" i="8"/>
  <c r="K21" i="6"/>
  <c r="N21" i="5"/>
  <c r="P21" i="5"/>
  <c r="M34" i="6"/>
  <c r="N19" i="6"/>
  <c r="N31" i="9"/>
  <c r="P31" i="9"/>
  <c r="O31" i="9"/>
  <c r="T43" i="3"/>
  <c r="P21" i="8"/>
  <c r="N21" i="8"/>
  <c r="D50" i="11" l="1"/>
  <c r="D48" i="11" s="1"/>
  <c r="C50" i="11"/>
  <c r="C48" i="11" s="1"/>
  <c r="L21" i="6"/>
  <c r="D16" i="12"/>
  <c r="N23" i="5"/>
  <c r="P23" i="5"/>
  <c r="F6" i="11"/>
  <c r="C56" i="11"/>
  <c r="C14" i="11"/>
  <c r="D12" i="11"/>
  <c r="C35" i="11"/>
  <c r="C15" i="11"/>
  <c r="C13" i="11"/>
  <c r="C9" i="11"/>
  <c r="C12" i="11"/>
  <c r="C27" i="11"/>
  <c r="C37" i="11"/>
  <c r="C58" i="11"/>
  <c r="D15" i="11"/>
  <c r="C11" i="11"/>
  <c r="D23" i="11"/>
  <c r="C34" i="11"/>
  <c r="D56" i="11"/>
  <c r="D58" i="11"/>
  <c r="D42" i="11"/>
  <c r="D41" i="11" s="1"/>
  <c r="D37" i="11"/>
  <c r="D26" i="11"/>
  <c r="C23" i="11"/>
  <c r="D20" i="11"/>
  <c r="D14" i="11"/>
  <c r="D21" i="11"/>
  <c r="C25" i="11"/>
  <c r="D35" i="11"/>
  <c r="D13" i="11"/>
  <c r="C20" i="11"/>
  <c r="C26" i="11"/>
  <c r="D47" i="11"/>
  <c r="D45" i="11" s="1"/>
  <c r="C42" i="11"/>
  <c r="C41" i="11" s="1"/>
  <c r="C47" i="11"/>
  <c r="C45" i="11" s="1"/>
  <c r="D34" i="11"/>
  <c r="D27" i="11"/>
  <c r="D25" i="11"/>
  <c r="D11" i="11"/>
  <c r="D9" i="11"/>
  <c r="C21" i="11"/>
  <c r="D12" i="12"/>
  <c r="D10" i="12"/>
  <c r="D14" i="12"/>
  <c r="D18" i="12"/>
  <c r="D20" i="12"/>
  <c r="D23" i="12"/>
  <c r="D25" i="12"/>
  <c r="D27" i="12"/>
  <c r="D29" i="12"/>
  <c r="D31" i="12"/>
  <c r="D33" i="12"/>
  <c r="D35" i="12"/>
  <c r="D37" i="12"/>
  <c r="D40" i="12"/>
  <c r="D43" i="12"/>
  <c r="D46" i="12"/>
  <c r="D49" i="12"/>
  <c r="D48" i="12" s="1"/>
  <c r="D55" i="12"/>
  <c r="D11" i="12"/>
  <c r="D15" i="12"/>
  <c r="D19" i="12"/>
  <c r="D24" i="12"/>
  <c r="D28" i="12"/>
  <c r="D32" i="12"/>
  <c r="D36" i="12"/>
  <c r="D42" i="12"/>
  <c r="D47" i="12"/>
  <c r="D56" i="12"/>
  <c r="D57" i="12"/>
  <c r="D9" i="12"/>
  <c r="D13" i="12"/>
  <c r="D17" i="12"/>
  <c r="D21" i="12"/>
  <c r="D26" i="12"/>
  <c r="D30" i="12"/>
  <c r="D34" i="12"/>
  <c r="D39" i="12"/>
  <c r="D44" i="12"/>
  <c r="D51" i="12"/>
  <c r="D50" i="12" s="1"/>
  <c r="B57" i="12"/>
  <c r="B55" i="12"/>
  <c r="B50" i="12"/>
  <c r="B47" i="12"/>
  <c r="B44" i="12"/>
  <c r="B42" i="12"/>
  <c r="B39" i="12"/>
  <c r="B36" i="12"/>
  <c r="B34" i="12"/>
  <c r="B31" i="12"/>
  <c r="B28" i="12"/>
  <c r="B26" i="12"/>
  <c r="B24" i="12"/>
  <c r="B21" i="12"/>
  <c r="B19" i="12"/>
  <c r="B17" i="12"/>
  <c r="B14" i="12"/>
  <c r="B12" i="12"/>
  <c r="B10" i="12"/>
  <c r="B58" i="12"/>
  <c r="B56" i="12"/>
  <c r="B51" i="12"/>
  <c r="B49" i="12"/>
  <c r="B46" i="12"/>
  <c r="B43" i="12"/>
  <c r="B40" i="12"/>
  <c r="B37" i="12"/>
  <c r="B35" i="12"/>
  <c r="B32" i="12"/>
  <c r="B29" i="12"/>
  <c r="B27" i="12"/>
  <c r="B25" i="12"/>
  <c r="B23" i="12"/>
  <c r="B20" i="12"/>
  <c r="B18" i="12"/>
  <c r="B15" i="12"/>
  <c r="B13" i="12"/>
  <c r="B11" i="12"/>
  <c r="B9" i="12"/>
  <c r="F6" i="12"/>
  <c r="L30" i="6"/>
  <c r="N31" i="6"/>
  <c r="N30" i="6"/>
  <c r="L31" i="6"/>
  <c r="D33" i="11" l="1"/>
  <c r="C33" i="11"/>
  <c r="D8" i="11"/>
  <c r="D22" i="11"/>
  <c r="C22" i="11"/>
  <c r="C8" i="11"/>
  <c r="C54" i="11"/>
  <c r="C16" i="11"/>
  <c r="D16" i="11"/>
  <c r="D54" i="11"/>
  <c r="G56" i="11"/>
  <c r="G58" i="11"/>
  <c r="G28" i="11"/>
  <c r="H15" i="11"/>
  <c r="G12" i="11"/>
  <c r="H46" i="11"/>
  <c r="H29" i="11"/>
  <c r="H14" i="11"/>
  <c r="H28" i="11"/>
  <c r="G15" i="11"/>
  <c r="G29" i="11"/>
  <c r="H39" i="11"/>
  <c r="H38" i="11" s="1"/>
  <c r="H58" i="11"/>
  <c r="G13" i="11"/>
  <c r="G16" i="11"/>
  <c r="G39" i="11"/>
  <c r="G38" i="11" s="1"/>
  <c r="H16" i="11"/>
  <c r="H12" i="11"/>
  <c r="G46" i="11"/>
  <c r="G9" i="11"/>
  <c r="H13" i="11"/>
  <c r="H27" i="11"/>
  <c r="G47" i="11"/>
  <c r="H56" i="11"/>
  <c r="G14" i="11"/>
  <c r="H9" i="11"/>
  <c r="G27" i="11"/>
  <c r="G22" i="11" s="1"/>
  <c r="H47" i="11"/>
  <c r="B45" i="12"/>
  <c r="D38" i="12"/>
  <c r="D45" i="12"/>
  <c r="D54" i="12"/>
  <c r="H58" i="12"/>
  <c r="H51" i="12"/>
  <c r="H50" i="12" s="1"/>
  <c r="H44" i="12"/>
  <c r="H39" i="12"/>
  <c r="H34" i="12"/>
  <c r="H30" i="12"/>
  <c r="H26" i="12"/>
  <c r="H21" i="12"/>
  <c r="H17" i="12"/>
  <c r="H13" i="12"/>
  <c r="H9" i="12"/>
  <c r="H55" i="12"/>
  <c r="H46" i="12"/>
  <c r="H40" i="12"/>
  <c r="H35" i="12"/>
  <c r="H31" i="12"/>
  <c r="H27" i="12"/>
  <c r="H23" i="12"/>
  <c r="H18" i="12"/>
  <c r="H14" i="12"/>
  <c r="H10" i="12"/>
  <c r="H56" i="12"/>
  <c r="H47" i="12"/>
  <c r="H42" i="12"/>
  <c r="H36" i="12"/>
  <c r="H32" i="12"/>
  <c r="H28" i="12"/>
  <c r="H24" i="12"/>
  <c r="H19" i="12"/>
  <c r="H15" i="12"/>
  <c r="H11" i="12"/>
  <c r="H57" i="12"/>
  <c r="H49" i="12"/>
  <c r="H48" i="12" s="1"/>
  <c r="H43" i="12"/>
  <c r="H37" i="12"/>
  <c r="H33" i="12"/>
  <c r="H29" i="12"/>
  <c r="H25" i="12"/>
  <c r="H20" i="12"/>
  <c r="H16" i="12"/>
  <c r="H12" i="12"/>
  <c r="D41" i="12"/>
  <c r="D22" i="12"/>
  <c r="B8" i="12"/>
  <c r="B22" i="12"/>
  <c r="B48" i="12"/>
  <c r="F57" i="12"/>
  <c r="F55" i="12"/>
  <c r="F50" i="12"/>
  <c r="F47" i="12"/>
  <c r="F44" i="12"/>
  <c r="F42" i="12"/>
  <c r="F39" i="12"/>
  <c r="F36" i="12"/>
  <c r="F34" i="12"/>
  <c r="F31" i="12"/>
  <c r="F28" i="12"/>
  <c r="F26" i="12"/>
  <c r="F24" i="12"/>
  <c r="F21" i="12"/>
  <c r="F19" i="12"/>
  <c r="F17" i="12"/>
  <c r="F58" i="12"/>
  <c r="F56" i="12"/>
  <c r="F51" i="12"/>
  <c r="F49" i="12"/>
  <c r="F46" i="12"/>
  <c r="F45" i="12" s="1"/>
  <c r="F43" i="12"/>
  <c r="F40" i="12"/>
  <c r="F37" i="12"/>
  <c r="F35" i="12"/>
  <c r="F32" i="12"/>
  <c r="F29" i="12"/>
  <c r="F27" i="12"/>
  <c r="F25" i="12"/>
  <c r="F23" i="12"/>
  <c r="F20" i="12"/>
  <c r="F18" i="12"/>
  <c r="B16" i="12"/>
  <c r="B30" i="12"/>
  <c r="B41" i="12"/>
  <c r="B54" i="12"/>
  <c r="B33" i="12"/>
  <c r="B38" i="12"/>
  <c r="N29" i="6"/>
  <c r="H8" i="11" l="1"/>
  <c r="H54" i="11"/>
  <c r="H22" i="11"/>
  <c r="G54" i="11"/>
  <c r="D52" i="11"/>
  <c r="D59" i="11" s="1"/>
  <c r="C52" i="11"/>
  <c r="C59" i="11" s="1"/>
  <c r="G8" i="11"/>
  <c r="H45" i="11"/>
  <c r="G45" i="11"/>
  <c r="H41" i="12"/>
  <c r="H22" i="12"/>
  <c r="H54" i="12"/>
  <c r="H38" i="12"/>
  <c r="H45" i="12"/>
  <c r="B52" i="12"/>
  <c r="B59" i="12" s="1"/>
  <c r="F16" i="12"/>
  <c r="F30" i="12"/>
  <c r="F41" i="12"/>
  <c r="F54" i="12"/>
  <c r="F22" i="12"/>
  <c r="F48" i="12"/>
  <c r="F33" i="12"/>
  <c r="F38" i="12"/>
  <c r="L29" i="6"/>
  <c r="G32" i="6"/>
  <c r="G36" i="6" s="1"/>
  <c r="L36" i="6" s="1"/>
  <c r="H32" i="6"/>
  <c r="H36" i="6" s="1"/>
  <c r="N34" i="6"/>
  <c r="G52" i="11" l="1"/>
  <c r="G59" i="11" s="1"/>
  <c r="H52" i="11"/>
  <c r="H59" i="11" s="1"/>
  <c r="K32" i="6"/>
  <c r="K36" i="6" s="1"/>
  <c r="L28" i="6"/>
  <c r="N28" i="6"/>
  <c r="L34" i="6"/>
  <c r="M32" i="6" l="1"/>
  <c r="N32" i="6"/>
  <c r="L32" i="6"/>
  <c r="N20" i="6"/>
  <c r="N18" i="6" l="1"/>
  <c r="N21" i="6" l="1"/>
  <c r="N22" i="9" l="1"/>
  <c r="U43" i="2" l="1"/>
  <c r="T44" i="2"/>
  <c r="K24" i="6"/>
  <c r="L24" i="6" s="1"/>
  <c r="M35" i="9"/>
  <c r="P22" i="5"/>
  <c r="N22" i="5"/>
  <c r="P22" i="9"/>
  <c r="N24" i="6" l="1"/>
  <c r="O35" i="9"/>
  <c r="P35" i="9"/>
  <c r="N23" i="6"/>
  <c r="M36" i="6" l="1"/>
  <c r="N36" i="6"/>
  <c r="O33" i="8"/>
  <c r="M35" i="8" l="1"/>
  <c r="P33" i="8"/>
  <c r="N33" i="8"/>
  <c r="O35" i="8" l="1"/>
  <c r="P35" i="8"/>
  <c r="D8" i="12" l="1"/>
  <c r="D52" i="12" s="1"/>
  <c r="D59" i="12" s="1"/>
  <c r="F8" i="12"/>
  <c r="F52" i="12" s="1"/>
  <c r="F59" i="12" s="1"/>
  <c r="H8" i="12" l="1"/>
  <c r="H52" i="12" s="1"/>
  <c r="H59" i="12" s="1"/>
</calcChain>
</file>

<file path=xl/sharedStrings.xml><?xml version="1.0" encoding="utf-8"?>
<sst xmlns="http://schemas.openxmlformats.org/spreadsheetml/2006/main" count="1029" uniqueCount="276">
  <si>
    <t>IDENTIFICATION DU GESTIONNAIRE</t>
  </si>
  <si>
    <t>Nom de la structure</t>
  </si>
  <si>
    <t>Adresse mail</t>
  </si>
  <si>
    <t>Le</t>
  </si>
  <si>
    <t>Projet éducatif</t>
  </si>
  <si>
    <t>Projet pédagogique</t>
  </si>
  <si>
    <t>PEDT</t>
  </si>
  <si>
    <t>au choix</t>
  </si>
  <si>
    <t>Nom du représentant légal
(Maire, Président(e))</t>
  </si>
  <si>
    <t>N° télephone</t>
  </si>
  <si>
    <t>N° dossier périscolaire</t>
  </si>
  <si>
    <t>N° dossier extrascolaire</t>
  </si>
  <si>
    <t xml:space="preserve">Oui </t>
  </si>
  <si>
    <t xml:space="preserve">Non </t>
  </si>
  <si>
    <t>assouplissement encadrement obtenu pour le periscolaire</t>
  </si>
  <si>
    <t>Renseignements annuels</t>
  </si>
  <si>
    <t>Nombre de jours différents durant lesquels ont lieu les temps des nouvelles plages accueil : NAP</t>
  </si>
  <si>
    <t>Avant le temps scolaire du matin</t>
  </si>
  <si>
    <t xml:space="preserve">     compris entre 0 et 6 jours</t>
  </si>
  <si>
    <t>Elargissement de la pause méridienne</t>
  </si>
  <si>
    <t>Après le temps scolaire de l'après-midi</t>
  </si>
  <si>
    <t>Zones de saisies obligatoires</t>
  </si>
  <si>
    <t>Nombre total d'enfants inscrits au NAP</t>
  </si>
  <si>
    <r>
      <t xml:space="preserve">Nombre Heures / Enfant
</t>
    </r>
    <r>
      <rPr>
        <sz val="14"/>
        <rFont val="CG Omega"/>
        <family val="2"/>
      </rPr>
      <t xml:space="preserve"> DE 6 A 12 ANS</t>
    </r>
  </si>
  <si>
    <t>HABILITATION</t>
  </si>
  <si>
    <t>RG/FP</t>
  </si>
  <si>
    <t>MSA</t>
  </si>
  <si>
    <t>AUTRES</t>
  </si>
  <si>
    <t>TOTAUX
des heures / enfant ouvrant droit</t>
  </si>
  <si>
    <t>Taux RG / Heures ouvrant droit</t>
  </si>
  <si>
    <t>Equipe d'animation</t>
  </si>
  <si>
    <t>Amplitude d'accueil</t>
  </si>
  <si>
    <t>Capacité d'accueil théorique</t>
  </si>
  <si>
    <t>H/enfant Facturées</t>
  </si>
  <si>
    <t>H/enfant Réalisées</t>
  </si>
  <si>
    <t xml:space="preserve"> FACTURÉES</t>
  </si>
  <si>
    <t>RÉALISÉES</t>
  </si>
  <si>
    <t xml:space="preserve">Nombre d'animateurs   </t>
  </si>
  <si>
    <t>Nombre d'heures de fonctionnement
= 
Nombre de jours d'ouverture
X
temps quotidien</t>
  </si>
  <si>
    <t>Nombre de jours d'ouverture</t>
  </si>
  <si>
    <t>Temps d'ouverture quotidien             heures</t>
  </si>
  <si>
    <t xml:space="preserve">Capacité   </t>
  </si>
  <si>
    <t>Nombre Moyen d'enfants par animateur</t>
  </si>
  <si>
    <t>PERI-SCOLAIRE</t>
  </si>
  <si>
    <t>Accueil du Matin</t>
  </si>
  <si>
    <t>Accueil du Midi</t>
  </si>
  <si>
    <t>Accueil du Soir</t>
  </si>
  <si>
    <t>TOTAL</t>
  </si>
  <si>
    <t>PETITES VACANCES</t>
  </si>
  <si>
    <r>
      <t xml:space="preserve">vous avez retenu l'option 2 ou 3 donc 1 journée = 8 h maxi
</t>
    </r>
    <r>
      <rPr>
        <b/>
        <sz val="14"/>
        <color rgb="FFFF0000"/>
        <rFont val="CG Omega"/>
        <family val="2"/>
      </rPr>
      <t>!!! En cas de séjours accessoires (maxi 5 nuits / 6 jours par séjour) : 1 journée = 10 h</t>
    </r>
  </si>
  <si>
    <t>Hiver</t>
  </si>
  <si>
    <t>Printemps</t>
  </si>
  <si>
    <t>Toussaint</t>
  </si>
  <si>
    <t>Noël</t>
  </si>
  <si>
    <t>VACANCES ETE</t>
  </si>
  <si>
    <t>Juillet</t>
  </si>
  <si>
    <t>Août</t>
  </si>
  <si>
    <t>Mercredi</t>
  </si>
  <si>
    <t>Samedi</t>
  </si>
  <si>
    <t>Amplitude 
totale d'accueil 
en heures</t>
  </si>
  <si>
    <t>Capacité 
théorique
d'accueil
en heures</t>
  </si>
  <si>
    <t>global</t>
  </si>
  <si>
    <r>
      <t xml:space="preserve">Nombre Heures / Enfant
</t>
    </r>
    <r>
      <rPr>
        <sz val="14"/>
        <rFont val="CG Omega"/>
        <family val="2"/>
      </rPr>
      <t xml:space="preserve"> DE 12 à 17 ANS</t>
    </r>
  </si>
  <si>
    <t>TOTAUX
des heures / enfants ouvrant droit</t>
  </si>
  <si>
    <t xml:space="preserve">Renseignements concernant la structure </t>
  </si>
  <si>
    <r>
      <t xml:space="preserve">Nombre Heures / Enfant
</t>
    </r>
    <r>
      <rPr>
        <sz val="14"/>
        <rFont val="CG Omega"/>
        <family val="2"/>
      </rPr>
      <t>ENFANTS DE MOINS ET PLUS DE 6 ANS</t>
    </r>
  </si>
  <si>
    <t>TOTAUX
des heures / enfants</t>
  </si>
  <si>
    <t>Equipe d'
animation</t>
  </si>
  <si>
    <r>
      <t>%</t>
    </r>
    <r>
      <rPr>
        <sz val="10"/>
        <rFont val="CG Omega"/>
        <family val="2"/>
      </rPr>
      <t xml:space="preserve">
Taux d'occupation
 - et + 6 ans
sur heures </t>
    </r>
    <r>
      <rPr>
        <u/>
        <sz val="10"/>
        <rFont val="CG Omega"/>
        <family val="2"/>
      </rPr>
      <t>FACTURÉES</t>
    </r>
  </si>
  <si>
    <r>
      <t>%</t>
    </r>
    <r>
      <rPr>
        <sz val="10"/>
        <rFont val="CG Omega"/>
        <family val="2"/>
      </rPr>
      <t xml:space="preserve">
Taux d'occupation
 - et + 6 ans
sur heures </t>
    </r>
    <r>
      <rPr>
        <u/>
        <sz val="10"/>
        <rFont val="CG Omega"/>
        <family val="2"/>
      </rPr>
      <t>RÉALISÉES</t>
    </r>
  </si>
  <si>
    <r>
      <t>%</t>
    </r>
    <r>
      <rPr>
        <sz val="10"/>
        <rFont val="CG Omega"/>
        <family val="2"/>
      </rPr>
      <t xml:space="preserve">
Taux d'occupation
 - et + 6 ans
sur heures 
</t>
    </r>
    <r>
      <rPr>
        <u/>
        <sz val="10"/>
        <rFont val="CG Omega"/>
        <family val="2"/>
      </rPr>
      <t>AOD</t>
    </r>
  </si>
  <si>
    <t>FACTURÉES</t>
  </si>
  <si>
    <t>AOD</t>
  </si>
  <si>
    <t>Nombre Heures / Enfant
ENFANTS DE MOINS ET PLUS DE 6 ANS</t>
  </si>
  <si>
    <t>TOTAUX
des heures / enfant</t>
  </si>
  <si>
    <r>
      <t>%</t>
    </r>
    <r>
      <rPr>
        <sz val="10"/>
        <rFont val="CG Omega"/>
        <family val="2"/>
      </rPr>
      <t xml:space="preserve">
Taux d'occupation
 - et + 6 ans
sur heures 
AOD</t>
    </r>
  </si>
  <si>
    <t>RÉALISÉES
- 6 ans</t>
  </si>
  <si>
    <t>RÉALISÉES
+ 6 ans</t>
  </si>
  <si>
    <t>RÉALISÉES
-/+ 6 ans</t>
  </si>
  <si>
    <t>AOD
-/+ 6 ans</t>
  </si>
  <si>
    <t>Aod  6-12 ans</t>
  </si>
  <si>
    <t>Aod 12-17 ans</t>
  </si>
  <si>
    <r>
      <t xml:space="preserve">Nombre Heures / Enfant
</t>
    </r>
    <r>
      <rPr>
        <sz val="14"/>
        <rFont val="CG Omega"/>
        <family val="2"/>
      </rPr>
      <t xml:space="preserve"> DE MOINS DE 6 ANS</t>
    </r>
  </si>
  <si>
    <r>
      <t>%</t>
    </r>
    <r>
      <rPr>
        <sz val="10"/>
        <rFont val="CG Omega"/>
        <family val="2"/>
      </rPr>
      <t xml:space="preserve">
Taux d'occupation
</t>
    </r>
    <r>
      <rPr>
        <sz val="11"/>
        <rFont val="CG Omega"/>
        <family val="2"/>
      </rPr>
      <t xml:space="preserve">moins </t>
    </r>
    <r>
      <rPr>
        <sz val="10"/>
        <rFont val="CG Omega"/>
        <family val="2"/>
      </rPr>
      <t xml:space="preserve">de 6 ans
sur heures </t>
    </r>
    <r>
      <rPr>
        <u/>
        <sz val="10"/>
        <rFont val="CG Omega"/>
        <family val="2"/>
      </rPr>
      <t>FACTURÉES</t>
    </r>
  </si>
  <si>
    <r>
      <t>%</t>
    </r>
    <r>
      <rPr>
        <sz val="10"/>
        <rFont val="CG Omega"/>
        <family val="2"/>
      </rPr>
      <t xml:space="preserve">
Taux d'occupation
</t>
    </r>
    <r>
      <rPr>
        <sz val="11"/>
        <rFont val="CG Omega"/>
        <family val="2"/>
      </rPr>
      <t xml:space="preserve">moins </t>
    </r>
    <r>
      <rPr>
        <sz val="10"/>
        <rFont val="CG Omega"/>
        <family val="2"/>
      </rPr>
      <t xml:space="preserve">de 6 ans
sur heures </t>
    </r>
    <r>
      <rPr>
        <u/>
        <sz val="10"/>
        <rFont val="CG Omega"/>
        <family val="2"/>
      </rPr>
      <t>RÉALISÉES</t>
    </r>
  </si>
  <si>
    <t>TOTAL hors NAP</t>
  </si>
  <si>
    <t>Pour formule capacité</t>
  </si>
  <si>
    <t xml:space="preserve"> - 6 ans hr</t>
  </si>
  <si>
    <t xml:space="preserve"> - 6 ans hf</t>
  </si>
  <si>
    <t>6 -12 ans Hf</t>
  </si>
  <si>
    <t>6-12 ans HR</t>
  </si>
  <si>
    <t>12-17 ans Hf</t>
  </si>
  <si>
    <t>r 6-11</t>
  </si>
  <si>
    <t>r 12-17</t>
  </si>
  <si>
    <t>Option 1</t>
  </si>
  <si>
    <t>Option 2</t>
  </si>
  <si>
    <t>Option 3</t>
  </si>
  <si>
    <t>Option 4</t>
  </si>
  <si>
    <t>Sélectionner</t>
  </si>
  <si>
    <t>Option 5</t>
  </si>
  <si>
    <t>Option 6</t>
  </si>
  <si>
    <t>Option 7</t>
  </si>
  <si>
    <t>Ensembles des formules</t>
  </si>
  <si>
    <t>Bascule facturé réalisé extrasco</t>
  </si>
  <si>
    <t>Menus déroulants</t>
  </si>
  <si>
    <r>
      <t xml:space="preserve">Tarification extrascolaire
</t>
    </r>
    <r>
      <rPr>
        <b/>
        <sz val="10"/>
        <rFont val="CG Omega"/>
        <family val="2"/>
      </rPr>
      <t>Selon convention</t>
    </r>
  </si>
  <si>
    <t>Tarification</t>
  </si>
  <si>
    <t>tarification</t>
  </si>
  <si>
    <r>
      <t xml:space="preserve">Zones de saisie obligatoires
</t>
    </r>
    <r>
      <rPr>
        <b/>
        <sz val="11"/>
        <rFont val="CG Omega"/>
        <family val="2"/>
      </rPr>
      <t>en fonction de votre activité</t>
    </r>
  </si>
  <si>
    <t>Aod - 6ans</t>
  </si>
  <si>
    <t>MERCREDI et/ou SAMEDI</t>
  </si>
  <si>
    <r>
      <t>Nap enfants moins de 6 ans</t>
    </r>
    <r>
      <rPr>
        <b/>
        <sz val="10"/>
        <rFont val="CG Omega"/>
        <family val="2"/>
      </rPr>
      <t xml:space="preserve">
</t>
    </r>
    <r>
      <rPr>
        <sz val="10"/>
        <rFont val="CG Omega"/>
        <family val="2"/>
      </rPr>
      <t>A remplir uniquement si vous êtes concernés</t>
    </r>
  </si>
  <si>
    <r>
      <rPr>
        <b/>
        <sz val="14"/>
        <rFont val="CG Omega"/>
        <family val="2"/>
      </rPr>
      <t>NAP enfants de 6 à 12 ans</t>
    </r>
    <r>
      <rPr>
        <sz val="11"/>
        <rFont val="CG Omega"/>
        <family val="2"/>
      </rPr>
      <t xml:space="preserve">
</t>
    </r>
    <r>
      <rPr>
        <sz val="10"/>
        <rFont val="CG Omega"/>
        <family val="2"/>
      </rPr>
      <t>A remplir uniquement si vous êtes concernés</t>
    </r>
  </si>
  <si>
    <t>Nombre de directeurs différents employés dans l'ALSH</t>
  </si>
  <si>
    <t>Nombre d'animateurs différents employés dans l'ALSH</t>
  </si>
  <si>
    <t>assouplissement encadrement obtenu pour les NAP</t>
  </si>
  <si>
    <t>A retourner au plus tard le</t>
  </si>
  <si>
    <t>Personne référente</t>
  </si>
  <si>
    <r>
      <t xml:space="preserve">Nombre total de jours NAP </t>
    </r>
    <r>
      <rPr>
        <u/>
        <sz val="12"/>
        <rFont val="CG Omega"/>
        <family val="2"/>
      </rPr>
      <t>dans l'année</t>
    </r>
  </si>
  <si>
    <r>
      <t xml:space="preserve">Nombre de jours de NAP </t>
    </r>
    <r>
      <rPr>
        <u/>
        <sz val="12"/>
        <rFont val="CG Omega"/>
        <family val="2"/>
      </rPr>
      <t>dans la semaine</t>
    </r>
  </si>
  <si>
    <t>Amplitude d'ouverture journalière en heures</t>
  </si>
  <si>
    <t>Capacité théorique d'accueil</t>
  </si>
  <si>
    <t>Le :</t>
  </si>
  <si>
    <t xml:space="preserve"> A retourner au plus tard le </t>
  </si>
  <si>
    <t xml:space="preserve">N° dossier(s) </t>
  </si>
  <si>
    <t>Périscolaire</t>
  </si>
  <si>
    <t>Extrascolaire</t>
  </si>
  <si>
    <t>CHARGES</t>
  </si>
  <si>
    <t>Euros</t>
  </si>
  <si>
    <t>PRODUITS</t>
  </si>
  <si>
    <t>60 ACHATS                                               Total 60</t>
  </si>
  <si>
    <t>70 PRODUITS de FONCTIONNEMENT        Total 70</t>
  </si>
  <si>
    <t>Achats prestations de services</t>
  </si>
  <si>
    <t>Participations des familles régime général</t>
  </si>
  <si>
    <t>EDF/GDF/eau/carburant</t>
  </si>
  <si>
    <t>Participations des familles MSA</t>
  </si>
  <si>
    <t>Alimentation/repas</t>
  </si>
  <si>
    <t>Participations des familles autres régimes</t>
  </si>
  <si>
    <t>Fournitures d’entretien/petit équipement</t>
  </si>
  <si>
    <t>Prestations de services CAF</t>
  </si>
  <si>
    <t>Fournitures de bureau</t>
  </si>
  <si>
    <t>Prestations de services MSA</t>
  </si>
  <si>
    <t>Fournitures activités et matériel éducatif</t>
  </si>
  <si>
    <t>Prestations de services AUTRES</t>
  </si>
  <si>
    <t>Bons vacances MSA</t>
  </si>
  <si>
    <t>61 SERVICES EXTERIEURS                         Total 61</t>
  </si>
  <si>
    <t>Loyer et charges locatives</t>
  </si>
  <si>
    <t>Location de matériel</t>
  </si>
  <si>
    <t>Entretien réparation</t>
  </si>
  <si>
    <t>Prime d’assurances</t>
  </si>
  <si>
    <t>62 AUTRES SERVICES EXTERIEURS           Total 62</t>
  </si>
  <si>
    <t>74 SUBVENTIONS D’EXPLOITATION          Total 74</t>
  </si>
  <si>
    <t>Honoraires</t>
  </si>
  <si>
    <t>Emplois aidés Etat</t>
  </si>
  <si>
    <t>Communication/informations</t>
  </si>
  <si>
    <t>DDCSPP</t>
  </si>
  <si>
    <t>Affranchissement/téléphone</t>
  </si>
  <si>
    <t>Région</t>
  </si>
  <si>
    <t>Cotisations/affiliations</t>
  </si>
  <si>
    <t>Département</t>
  </si>
  <si>
    <t>Transports liés aux activités</t>
  </si>
  <si>
    <t>Subvention de la commune</t>
  </si>
  <si>
    <t>Formation non qualifiante</t>
  </si>
  <si>
    <t>Subvention de la Communauté de Communes</t>
  </si>
  <si>
    <t>Subvention autre entité</t>
  </si>
  <si>
    <t>63 IMPOTS ET TAXES                                Total 63</t>
  </si>
  <si>
    <t>Subvention CAF ATL</t>
  </si>
  <si>
    <t>63A -  Impôts Taxes Frais de Personnel</t>
  </si>
  <si>
    <t>63B -  Autres Impôts et Taxes</t>
  </si>
  <si>
    <t>64 CHARGES DE PERSONNEL                  Total 64</t>
  </si>
  <si>
    <t xml:space="preserve"> </t>
  </si>
  <si>
    <t>Charges sociales (URSSAF, ASSEDIC ...)</t>
  </si>
  <si>
    <t>Provisions sur salaires et charges sociales</t>
  </si>
  <si>
    <t>65  AUTRES CHARGES DE GESTION        Total 65</t>
  </si>
  <si>
    <t>75 AUTRES PDTS DE GEST COURANTE        Total 75</t>
  </si>
  <si>
    <t>Produits de manifestations diverses</t>
  </si>
  <si>
    <t>Dons et divers</t>
  </si>
  <si>
    <t>66 CHARGES FINANCIERES                      Total 66</t>
  </si>
  <si>
    <t>76 PRODUITS FINANCIERS                         Total 76</t>
  </si>
  <si>
    <t>Agios</t>
  </si>
  <si>
    <t>Intérêts des emprunts</t>
  </si>
  <si>
    <t>67 CHARGES EXCEPTIONNELLES             Total 67</t>
  </si>
  <si>
    <t>77 PRODUITS EXCEPTIONNELS                  Total 77</t>
  </si>
  <si>
    <t>68 DOTATIONS                                        Total 68</t>
  </si>
  <si>
    <t>78 REPRISE SUR PROVISIONS                     Total 78</t>
  </si>
  <si>
    <t>Dotations aux amortissements</t>
  </si>
  <si>
    <t>Dotations aux provisions</t>
  </si>
  <si>
    <t>79 TRANSFERT DE CHARGES                      Total 79</t>
  </si>
  <si>
    <t>TOTAL DES CHARGES</t>
  </si>
  <si>
    <t>TOTAL DES PRODUITS</t>
  </si>
  <si>
    <t>EVALUATION  DES  CONTRIBUTIONS  VOLONTAIRES  EN  NATURE</t>
  </si>
  <si>
    <r>
      <t xml:space="preserve">86 MISE A DISPOSITION GRATUITE        Total 86
</t>
    </r>
    <r>
      <rPr>
        <b/>
        <sz val="8.5"/>
        <color indexed="30"/>
        <rFont val="CG Omega"/>
        <family val="2"/>
      </rPr>
      <t>Joindre attestation détaillée et signée</t>
    </r>
  </si>
  <si>
    <t>87 CONTRIBUTIONS EN NATURE               Total 87</t>
  </si>
  <si>
    <t>Mise à disposition de personnel</t>
  </si>
  <si>
    <t>Prestations en nature du département/région</t>
  </si>
  <si>
    <t>Mise à disposition de locaux</t>
  </si>
  <si>
    <t>Prestations en nature de la commune</t>
  </si>
  <si>
    <t>Prestations techniques</t>
  </si>
  <si>
    <t>Prestations en nature de la com de communes</t>
  </si>
  <si>
    <t>Valorisation du bénévolat</t>
  </si>
  <si>
    <r>
      <t xml:space="preserve">TOTAL GENERAL
</t>
    </r>
    <r>
      <rPr>
        <b/>
        <sz val="8.5"/>
        <rFont val="CG Omega"/>
        <family val="2"/>
      </rPr>
      <t xml:space="preserve"> </t>
    </r>
    <r>
      <rPr>
        <b/>
        <sz val="7.5"/>
        <rFont val="CG Omega"/>
        <family val="2"/>
      </rPr>
      <t>(total des charges + total 86)</t>
    </r>
  </si>
  <si>
    <r>
      <t>TOTAL GENERAL</t>
    </r>
    <r>
      <rPr>
        <b/>
        <sz val="8.5"/>
        <rFont val="CG Omega"/>
        <family val="2"/>
      </rPr>
      <t xml:space="preserve"> </t>
    </r>
    <r>
      <rPr>
        <b/>
        <sz val="7.5"/>
        <rFont val="CG Omega"/>
        <family val="2"/>
      </rPr>
      <t xml:space="preserve"> 
(total des produits + total 87)</t>
    </r>
  </si>
  <si>
    <t xml:space="preserve">A retourner au plus tard le </t>
  </si>
  <si>
    <t>N° dossier(s)</t>
  </si>
  <si>
    <t>SITUATION DE TRESORERIE</t>
  </si>
  <si>
    <t>Caisse                                                   +</t>
  </si>
  <si>
    <t xml:space="preserve">Banque/CCP                                        + </t>
  </si>
  <si>
    <t>Découverts bancaires                           -</t>
  </si>
  <si>
    <t>Livret d'épargne                                   +</t>
  </si>
  <si>
    <t>Valeurs mobilières de placement       +</t>
  </si>
  <si>
    <t>TOTAL (A)</t>
  </si>
  <si>
    <t>PRODUITS A PERCEVOIR</t>
  </si>
  <si>
    <t>Subventions à recevoir</t>
  </si>
  <si>
    <t>Participations des usagers à recevoir</t>
  </si>
  <si>
    <t>Solde Prestation de Service C.A.F.</t>
  </si>
  <si>
    <t>TOTAL (B)</t>
  </si>
  <si>
    <t>CHARGES A PAYER</t>
  </si>
  <si>
    <t>Dettes Fournisseurs</t>
  </si>
  <si>
    <t>Charges sociales</t>
  </si>
  <si>
    <t>TOTAL (C)</t>
  </si>
  <si>
    <t>SITUATION NETTE AU 31 DECEMBRE</t>
  </si>
  <si>
    <t>(A+B-C)</t>
  </si>
  <si>
    <t>N° téléphone</t>
  </si>
  <si>
    <t>LES CHARGES</t>
  </si>
  <si>
    <t>LES PRODUITS</t>
  </si>
  <si>
    <t>Total des actes O/D</t>
  </si>
  <si>
    <t xml:space="preserve">N° dossier </t>
  </si>
  <si>
    <t>N° dossier</t>
  </si>
  <si>
    <t>Nombre d'actes O/D</t>
  </si>
  <si>
    <t>12-17 ans Hr</t>
  </si>
  <si>
    <t>ALSH - 2016</t>
  </si>
  <si>
    <r>
      <rPr>
        <b/>
        <u/>
        <sz val="20"/>
        <color rgb="FF7030A0"/>
        <rFont val="CG Omega"/>
        <family val="2"/>
      </rPr>
      <t xml:space="preserve">Important!!!
</t>
    </r>
    <r>
      <rPr>
        <b/>
        <sz val="20"/>
        <color rgb="FF7030A0"/>
        <rFont val="CG Omega"/>
        <family val="2"/>
      </rPr>
      <t>Pensez à remplir les données financières dans l'onglet N°6- Compte de résultat 2016</t>
    </r>
  </si>
  <si>
    <t>DONNÉES D'ACTIVITÉ RÉELLES ET STATISTIQUES 2016
ENFANTS DE MOINS DE 6 ANS</t>
  </si>
  <si>
    <t>Total heures réalisées dans l'année / enfant ouvrant droit</t>
  </si>
  <si>
    <t>Année
2016</t>
  </si>
  <si>
    <t>TOTAL PÉRISCOLAIRE</t>
  </si>
  <si>
    <t>DONNÉES D'ACTIVITÉ RÉELLES ET STATISTIQUES 2016
ENFANTS DE 6 à 12 ANS</t>
  </si>
  <si>
    <t>DONNÉES D'ACTIVITÉ RÉELLES ET STATISTIQUES 2016
ENFANTS DE 12 à 17 ANS</t>
  </si>
  <si>
    <t>ALSH  - 2016</t>
  </si>
  <si>
    <t>RÉCAPITULATIF DES DONNÉES RÉELLES 2016
ENFANTS DE MOINS ET PLUS DE 6 ANS</t>
  </si>
  <si>
    <t>RÉCAPITULATIF DES DONNÉES RÉELLES 2016
ENFANTS DE MOINS ET PLUS DE 6 ANS
ENFANTS DE MOINS DE 6 ANS</t>
  </si>
  <si>
    <t>TOTAL péri et mercredis</t>
  </si>
  <si>
    <t xml:space="preserve">   ALSH  - COMPTE DE RESULTAT 2016</t>
  </si>
  <si>
    <t xml:space="preserve"> ALSH  - COMPTE DE RESULTAT 2016</t>
  </si>
  <si>
    <t xml:space="preserve"> ALSH  - COMPTE DE RESULTAT 2016 </t>
  </si>
  <si>
    <r>
      <t>Accueil du Matin</t>
    </r>
    <r>
      <rPr>
        <b/>
        <sz val="9"/>
        <color rgb="FFFF0000"/>
        <rFont val="CG Omega"/>
        <family val="2"/>
      </rPr>
      <t xml:space="preserve"> dont mercredi avant la classe</t>
    </r>
  </si>
  <si>
    <r>
      <t xml:space="preserve">MERCREDIS ET SAMEDIS
</t>
    </r>
    <r>
      <rPr>
        <b/>
        <sz val="10"/>
        <color rgb="FFFF0000"/>
        <rFont val="CG Omega"/>
        <family val="2"/>
      </rPr>
      <t>APRES LA CLASSE</t>
    </r>
  </si>
  <si>
    <r>
      <t xml:space="preserve">Nombre d'heures NAP </t>
    </r>
    <r>
      <rPr>
        <u/>
        <sz val="12"/>
        <rFont val="CG Omega"/>
        <family val="2"/>
      </rPr>
      <t>hebdomadaires</t>
    </r>
    <r>
      <rPr>
        <sz val="12"/>
        <rFont val="CG Omega"/>
        <family val="2"/>
      </rPr>
      <t xml:space="preserve"> </t>
    </r>
    <r>
      <rPr>
        <b/>
        <sz val="12"/>
        <rFont val="CG Omega"/>
        <family val="2"/>
      </rPr>
      <t>(3h maxi)</t>
    </r>
  </si>
  <si>
    <r>
      <t xml:space="preserve">!!! VOUS NE POUVEZ COMPTABILISER UN MÊME ENFANT QUE SUR UNE SEULE DE VOS PLAGES HORAIRES DU MERCREDI OU DU SAMEDI </t>
    </r>
    <r>
      <rPr>
        <b/>
        <u/>
        <sz val="14"/>
        <color rgb="FFFF0000"/>
        <rFont val="CG Omega"/>
        <family val="2"/>
      </rPr>
      <t>APRES LA CLASSE</t>
    </r>
    <r>
      <rPr>
        <b/>
        <sz val="14"/>
        <color rgb="FFFF0000"/>
        <rFont val="CG Omega"/>
        <family val="2"/>
      </rPr>
      <t xml:space="preserve"> !!!</t>
    </r>
  </si>
  <si>
    <t>Nom du gestionnaire</t>
  </si>
  <si>
    <t>H/enfant Réalisées à la plage d'accueil</t>
  </si>
  <si>
    <r>
      <t>%</t>
    </r>
    <r>
      <rPr>
        <sz val="10"/>
        <rFont val="CG Omega"/>
        <family val="2"/>
      </rPr>
      <t xml:space="preserve">
Taux d'occupation
</t>
    </r>
    <r>
      <rPr>
        <sz val="11"/>
        <rFont val="CG Omega"/>
        <family val="2"/>
      </rPr>
      <t xml:space="preserve">moins </t>
    </r>
    <r>
      <rPr>
        <sz val="10"/>
        <rFont val="CG Omega"/>
        <family val="2"/>
      </rPr>
      <t xml:space="preserve">de 6 ans
sur heures </t>
    </r>
    <r>
      <rPr>
        <u/>
        <sz val="10"/>
        <rFont val="CG Omega"/>
        <family val="2"/>
      </rPr>
      <t>RÉALISÉES à la plage d'accueil</t>
    </r>
  </si>
  <si>
    <t>RÉALISÉES à la plage d'accueil</t>
  </si>
  <si>
    <t>Nombre d'heures de fonctionnement</t>
  </si>
  <si>
    <t>Nombre Moyen d'enfants / animateur</t>
  </si>
  <si>
    <r>
      <t>Accueil du Matin</t>
    </r>
    <r>
      <rPr>
        <b/>
        <sz val="9"/>
        <color rgb="FFFF0000"/>
        <rFont val="CG Omega"/>
        <family val="2"/>
      </rPr>
      <t xml:space="preserve"> </t>
    </r>
    <r>
      <rPr>
        <sz val="9"/>
        <color rgb="FFFF0000"/>
        <rFont val="CG Omega"/>
        <family val="2"/>
      </rPr>
      <t>dont mercredi avant la classe</t>
    </r>
  </si>
  <si>
    <r>
      <t xml:space="preserve">heures réalisées à la plage d'accueil </t>
    </r>
    <r>
      <rPr>
        <b/>
        <sz val="11"/>
        <rFont val="CG Omega"/>
        <family val="2"/>
      </rPr>
      <t>(choix 2)</t>
    </r>
  </si>
  <si>
    <t>FACTURÉES
- 6 ans</t>
  </si>
  <si>
    <t>FACTURÉES
+ 6 ans</t>
  </si>
  <si>
    <t>6-12 ans hf</t>
  </si>
  <si>
    <t>6-12 ans hr</t>
  </si>
  <si>
    <t>12-17 ans hf</t>
  </si>
  <si>
    <t>ALSH - 2016 - onglet de liquidation - Neutralisation assouplissement</t>
  </si>
  <si>
    <t>ALSH - 2016 - onglet de liquidation - avec intégration du temps de repas et neutralisation assouplissement</t>
  </si>
  <si>
    <t>ALSH - 2016 - onglet de montage - Nombre d'enfants/animateur à 10</t>
  </si>
  <si>
    <t>A compléter avant de transmettre à la CAF</t>
  </si>
  <si>
    <t>Je soussigné</t>
  </si>
  <si>
    <t>Nom et prénom</t>
  </si>
  <si>
    <t>en qualité de</t>
  </si>
  <si>
    <t>(Maire, Président, autre à préciser)</t>
  </si>
  <si>
    <t>Certifie l'exactitude des informations communiquées.</t>
  </si>
  <si>
    <t>Date:</t>
  </si>
  <si>
    <t>Je certifie en toutes lettres le total des charges :</t>
  </si>
  <si>
    <t>Je certifie en toutes lettres le total des actes ouvrant droit :</t>
  </si>
  <si>
    <t>actes</t>
  </si>
  <si>
    <t>Salaires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</si>
</sst>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#&quot; &quot;##&quot; &quot;##&quot; &quot;##&quot; &quot;##"/>
    <numFmt numFmtId="165" formatCode="[$-40C]d\ mmmm\ yyyy;@"/>
    <numFmt numFmtId="166" formatCode="#,##0.00\ &quot;€&quot;"/>
  </numFmts>
  <fonts count="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CG Omega"/>
      <family val="2"/>
    </font>
    <font>
      <sz val="10"/>
      <name val="CG Omega"/>
      <family val="2"/>
    </font>
    <font>
      <b/>
      <sz val="22"/>
      <name val="CG Omega"/>
      <family val="2"/>
    </font>
    <font>
      <b/>
      <sz val="10"/>
      <name val="CG Omega"/>
      <family val="2"/>
    </font>
    <font>
      <b/>
      <sz val="14"/>
      <name val="CG Omega"/>
      <family val="2"/>
    </font>
    <font>
      <b/>
      <sz val="18"/>
      <name val="CG Omega"/>
      <family val="2"/>
    </font>
    <font>
      <b/>
      <sz val="20"/>
      <name val="CG Omega"/>
      <family val="2"/>
    </font>
    <font>
      <sz val="20"/>
      <name val="Arial"/>
      <family val="2"/>
    </font>
    <font>
      <b/>
      <u/>
      <sz val="12"/>
      <name val="CG Omega"/>
      <family val="2"/>
    </font>
    <font>
      <sz val="8"/>
      <name val="CG Omega"/>
      <family val="2"/>
    </font>
    <font>
      <sz val="10"/>
      <name val="Arial"/>
      <family val="2"/>
    </font>
    <font>
      <sz val="12"/>
      <name val="CG Omega"/>
      <family val="2"/>
    </font>
    <font>
      <sz val="12"/>
      <name val="Arial"/>
      <family val="2"/>
    </font>
    <font>
      <sz val="10"/>
      <color rgb="FFFF0000"/>
      <name val="CG Omega"/>
      <family val="2"/>
    </font>
    <font>
      <sz val="12"/>
      <color theme="0"/>
      <name val="Arial"/>
      <family val="2"/>
    </font>
    <font>
      <u/>
      <sz val="10"/>
      <color indexed="12"/>
      <name val="Arial"/>
      <family val="2"/>
    </font>
    <font>
      <sz val="10"/>
      <color theme="0"/>
      <name val="CG Omega"/>
      <family val="2"/>
    </font>
    <font>
      <sz val="12"/>
      <name val="Times New Roman"/>
      <family val="1"/>
    </font>
    <font>
      <sz val="12"/>
      <color rgb="FFFF0000"/>
      <name val="CG Omega"/>
      <family val="2"/>
    </font>
    <font>
      <sz val="12"/>
      <color rgb="FFFF0000"/>
      <name val="Arial"/>
      <family val="2"/>
    </font>
    <font>
      <sz val="14"/>
      <color theme="0"/>
      <name val="CG Omega"/>
      <family val="2"/>
    </font>
    <font>
      <sz val="12"/>
      <color theme="0"/>
      <name val="CG Omega"/>
      <family val="2"/>
    </font>
    <font>
      <b/>
      <u/>
      <sz val="14"/>
      <color rgb="FF0070C0"/>
      <name val="CG Omega"/>
      <family val="2"/>
    </font>
    <font>
      <b/>
      <sz val="10"/>
      <name val="Calibri"/>
      <family val="2"/>
    </font>
    <font>
      <b/>
      <sz val="12"/>
      <name val="CG Omega"/>
      <family val="2"/>
    </font>
    <font>
      <sz val="18"/>
      <name val="CG Omega"/>
      <family val="2"/>
    </font>
    <font>
      <u/>
      <sz val="10"/>
      <name val="CG Omega"/>
      <family val="2"/>
    </font>
    <font>
      <sz val="9"/>
      <name val="CG Omega"/>
      <family val="2"/>
    </font>
    <font>
      <b/>
      <u/>
      <sz val="10"/>
      <color rgb="FF0070C0"/>
      <name val="CG Omega"/>
      <family val="2"/>
    </font>
    <font>
      <i/>
      <sz val="10"/>
      <name val="CG Omega"/>
      <family val="2"/>
    </font>
    <font>
      <b/>
      <sz val="12"/>
      <color rgb="FFFF0000"/>
      <name val="CG Omega"/>
      <family val="2"/>
    </font>
    <font>
      <b/>
      <sz val="14"/>
      <color theme="5" tint="-0.499984740745262"/>
      <name val="CG Omega"/>
      <family val="2"/>
    </font>
    <font>
      <b/>
      <sz val="14"/>
      <color rgb="FFFF0000"/>
      <name val="CG Omega"/>
      <family val="2"/>
    </font>
    <font>
      <b/>
      <sz val="14"/>
      <color theme="0"/>
      <name val="CG Omega"/>
      <family val="2"/>
    </font>
    <font>
      <b/>
      <sz val="14"/>
      <color theme="3"/>
      <name val="CG Omega"/>
      <family val="2"/>
    </font>
    <font>
      <b/>
      <sz val="12"/>
      <name val="Arial"/>
      <family val="2"/>
    </font>
    <font>
      <i/>
      <sz val="12"/>
      <name val="CG Omega"/>
      <family val="2"/>
    </font>
    <font>
      <sz val="11"/>
      <name val="CG Omega"/>
      <family val="2"/>
    </font>
    <font>
      <sz val="10"/>
      <name val="Arial"/>
      <family val="2"/>
    </font>
    <font>
      <b/>
      <sz val="11"/>
      <name val="CG Omega"/>
      <family val="2"/>
    </font>
    <font>
      <sz val="14"/>
      <name val="Arial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name val="Arial"/>
      <family val="2"/>
    </font>
    <font>
      <sz val="11"/>
      <color rgb="FF00B050"/>
      <name val="Calibri"/>
      <family val="2"/>
      <scheme val="minor"/>
    </font>
    <font>
      <b/>
      <sz val="20"/>
      <color rgb="FF7030A0"/>
      <name val="CG Omega"/>
      <family val="2"/>
    </font>
    <font>
      <b/>
      <u/>
      <sz val="20"/>
      <color rgb="FF7030A0"/>
      <name val="CG Omega"/>
      <family val="2"/>
    </font>
    <font>
      <b/>
      <sz val="12"/>
      <color theme="3" tint="0.39997558519241921"/>
      <name val="CG Omega"/>
      <family val="2"/>
    </font>
    <font>
      <sz val="10"/>
      <color rgb="FF00B0F0"/>
      <name val="CG Omega"/>
      <family val="2"/>
    </font>
    <font>
      <b/>
      <sz val="11"/>
      <color theme="1"/>
      <name val="Calibri"/>
      <family val="2"/>
      <scheme val="minor"/>
    </font>
    <font>
      <u/>
      <sz val="12"/>
      <name val="CG Omega"/>
      <family val="2"/>
    </font>
    <font>
      <sz val="10"/>
      <name val="Arial"/>
      <family val="2"/>
    </font>
    <font>
      <b/>
      <sz val="11"/>
      <color rgb="FF0070C0"/>
      <name val="Arial"/>
      <family val="2"/>
    </font>
    <font>
      <b/>
      <sz val="10"/>
      <name val="Arial"/>
      <family val="2"/>
    </font>
    <font>
      <b/>
      <sz val="10"/>
      <color rgb="FF00206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b/>
      <sz val="9.5"/>
      <name val="CG Omega"/>
      <family val="2"/>
    </font>
    <font>
      <b/>
      <sz val="8.5"/>
      <name val="CG Omega"/>
      <family val="2"/>
    </font>
    <font>
      <sz val="8.5"/>
      <name val="CG Omega"/>
      <family val="2"/>
    </font>
    <font>
      <sz val="14"/>
      <name val="Times New Roman"/>
      <family val="1"/>
    </font>
    <font>
      <i/>
      <sz val="9.5"/>
      <name val="CG Omega"/>
      <family val="2"/>
    </font>
    <font>
      <sz val="10"/>
      <name val="Times New Roman"/>
      <family val="1"/>
    </font>
    <font>
      <b/>
      <sz val="8.5"/>
      <color indexed="30"/>
      <name val="CG Omega"/>
      <family val="2"/>
    </font>
    <font>
      <b/>
      <sz val="7.5"/>
      <name val="CG Omega"/>
      <family val="2"/>
    </font>
    <font>
      <sz val="9.5"/>
      <name val="CG Omega"/>
      <family val="2"/>
    </font>
    <font>
      <b/>
      <sz val="12"/>
      <color indexed="30"/>
      <name val="Arial"/>
      <family val="2"/>
    </font>
    <font>
      <u/>
      <sz val="10"/>
      <color theme="10"/>
      <name val="Arial"/>
      <family val="2"/>
    </font>
    <font>
      <b/>
      <u/>
      <sz val="11"/>
      <color rgb="FFFF0000"/>
      <name val="Arial"/>
      <family val="2"/>
    </font>
    <font>
      <b/>
      <sz val="9"/>
      <color rgb="FFFF0000"/>
      <name val="CG Omega"/>
      <family val="2"/>
    </font>
    <font>
      <b/>
      <sz val="10"/>
      <color rgb="FFFF0000"/>
      <name val="CG Omega"/>
      <family val="2"/>
    </font>
    <font>
      <b/>
      <sz val="14"/>
      <color rgb="FF00B050"/>
      <name val="Arial"/>
      <family val="2"/>
    </font>
    <font>
      <b/>
      <u/>
      <sz val="14"/>
      <color rgb="FFFF0000"/>
      <name val="CG Omega"/>
      <family val="2"/>
    </font>
    <font>
      <sz val="9"/>
      <color rgb="FFFF0000"/>
      <name val="CG Omega"/>
      <family val="2"/>
    </font>
    <font>
      <u/>
      <sz val="11"/>
      <name val="Arial"/>
      <family val="2"/>
    </font>
    <font>
      <sz val="20"/>
      <color theme="1"/>
      <name val="Calibri"/>
      <family val="2"/>
      <scheme val="minor"/>
    </font>
    <font>
      <sz val="20"/>
      <name val="CG Omega"/>
      <family val="2"/>
    </font>
    <font>
      <b/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FEBF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FF0000"/>
      </right>
      <top/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0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55" fillId="0" borderId="0"/>
    <xf numFmtId="44" fontId="55" fillId="0" borderId="0" applyFont="0" applyFill="0" applyBorder="0" applyAlignment="0" applyProtection="0"/>
    <xf numFmtId="0" fontId="71" fillId="0" borderId="0" applyNumberFormat="0" applyFill="0" applyBorder="0" applyAlignment="0" applyProtection="0"/>
  </cellStyleXfs>
  <cellXfs count="1193">
    <xf numFmtId="0" fontId="0" fillId="0" borderId="0" xfId="0"/>
    <xf numFmtId="0" fontId="2" fillId="0" borderId="0" xfId="0" applyFont="1" applyFill="1" applyProtection="1"/>
    <xf numFmtId="0" fontId="3" fillId="0" borderId="0" xfId="0" applyFont="1" applyFill="1" applyProtection="1"/>
    <xf numFmtId="0" fontId="4" fillId="0" borderId="0" xfId="0" applyFont="1" applyFill="1" applyProtection="1"/>
    <xf numFmtId="0" fontId="5" fillId="0" borderId="0" xfId="0" applyFont="1" applyFill="1" applyProtection="1"/>
    <xf numFmtId="0" fontId="2" fillId="0" borderId="0" xfId="0" applyFont="1" applyFill="1" applyAlignment="1" applyProtection="1"/>
    <xf numFmtId="0" fontId="6" fillId="0" borderId="10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/>
    <xf numFmtId="0" fontId="6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center" vertical="center"/>
    </xf>
    <xf numFmtId="1" fontId="16" fillId="3" borderId="0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21" fillId="3" borderId="0" xfId="0" applyFont="1" applyFill="1" applyBorder="1" applyAlignment="1" applyProtection="1">
      <alignment horizontal="left" vertical="center"/>
    </xf>
    <xf numFmtId="0" fontId="21" fillId="3" borderId="0" xfId="0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 applyProtection="1">
      <alignment horizontal="center" vertical="center"/>
    </xf>
    <xf numFmtId="0" fontId="16" fillId="3" borderId="0" xfId="0" applyFont="1" applyFill="1" applyBorder="1" applyAlignment="1" applyProtection="1">
      <alignment horizontal="center" vertical="center"/>
    </xf>
    <xf numFmtId="0" fontId="15" fillId="3" borderId="0" xfId="0" applyFont="1" applyFill="1" applyAlignment="1" applyProtection="1">
      <alignment horizontal="left" vertical="center"/>
    </xf>
    <xf numFmtId="0" fontId="15" fillId="3" borderId="0" xfId="0" applyFont="1" applyFill="1" applyProtection="1"/>
    <xf numFmtId="1" fontId="14" fillId="2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Protection="1"/>
    <xf numFmtId="0" fontId="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Protection="1"/>
    <xf numFmtId="0" fontId="18" fillId="0" borderId="0" xfId="0" applyFont="1" applyFill="1" applyBorder="1" applyProtection="1"/>
    <xf numFmtId="0" fontId="23" fillId="0" borderId="0" xfId="0" applyFont="1" applyFill="1" applyBorder="1" applyAlignment="1" applyProtection="1">
      <alignment vertical="top"/>
    </xf>
    <xf numFmtId="0" fontId="16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left" vertical="top"/>
    </xf>
    <xf numFmtId="49" fontId="23" fillId="0" borderId="0" xfId="0" applyNumberFormat="1" applyFont="1" applyFill="1" applyBorder="1" applyAlignment="1" applyProtection="1">
      <alignment horizontal="center" vertical="center" wrapTex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24" fillId="0" borderId="12" xfId="0" applyFont="1" applyFill="1" applyBorder="1" applyAlignment="1" applyProtection="1">
      <alignment horizontal="left" vertical="center"/>
    </xf>
    <xf numFmtId="0" fontId="3" fillId="0" borderId="13" xfId="0" applyFont="1" applyFill="1" applyBorder="1" applyProtection="1"/>
    <xf numFmtId="0" fontId="24" fillId="0" borderId="13" xfId="0" applyFont="1" applyFill="1" applyBorder="1" applyAlignment="1" applyProtection="1">
      <alignment vertical="center"/>
    </xf>
    <xf numFmtId="0" fontId="24" fillId="0" borderId="14" xfId="0" applyFont="1" applyFill="1" applyBorder="1" applyAlignment="1" applyProtection="1">
      <alignment vertical="center"/>
    </xf>
    <xf numFmtId="0" fontId="24" fillId="0" borderId="15" xfId="0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centerContinuous" vertical="center" wrapText="1"/>
    </xf>
    <xf numFmtId="0" fontId="24" fillId="0" borderId="16" xfId="0" applyFont="1" applyFill="1" applyBorder="1" applyAlignment="1" applyProtection="1">
      <alignment horizontal="centerContinuous" vertical="center" wrapText="1"/>
    </xf>
    <xf numFmtId="0" fontId="2" fillId="0" borderId="15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right" vertical="center"/>
    </xf>
    <xf numFmtId="0" fontId="5" fillId="0" borderId="0" xfId="0" applyFont="1" applyFill="1" applyBorder="1" applyProtection="1"/>
    <xf numFmtId="0" fontId="24" fillId="0" borderId="16" xfId="0" applyFont="1" applyFill="1" applyBorder="1" applyAlignment="1" applyProtection="1">
      <alignment horizontal="left" vertical="center" wrapText="1"/>
    </xf>
    <xf numFmtId="0" fontId="2" fillId="0" borderId="15" xfId="0" applyFont="1" applyFill="1" applyBorder="1" applyProtection="1"/>
    <xf numFmtId="0" fontId="2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right" vertical="center"/>
    </xf>
    <xf numFmtId="0" fontId="3" fillId="0" borderId="16" xfId="0" applyFont="1" applyFill="1" applyBorder="1" applyProtection="1"/>
    <xf numFmtId="0" fontId="3" fillId="0" borderId="15" xfId="0" applyFont="1" applyFill="1" applyBorder="1" applyProtection="1"/>
    <xf numFmtId="0" fontId="2" fillId="0" borderId="0" xfId="0" applyFont="1" applyFill="1" applyBorder="1" applyAlignment="1" applyProtection="1">
      <alignment horizontal="left" vertical="center"/>
    </xf>
    <xf numFmtId="165" fontId="3" fillId="0" borderId="0" xfId="0" applyNumberFormat="1" applyFont="1" applyFill="1" applyBorder="1" applyAlignment="1" applyProtection="1">
      <alignment vertical="center"/>
    </xf>
    <xf numFmtId="165" fontId="12" fillId="0" borderId="16" xfId="0" applyNumberFormat="1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left"/>
    </xf>
    <xf numFmtId="0" fontId="3" fillId="0" borderId="17" xfId="0" applyFont="1" applyFill="1" applyBorder="1" applyProtection="1"/>
    <xf numFmtId="0" fontId="3" fillId="0" borderId="18" xfId="0" applyFont="1" applyFill="1" applyBorder="1" applyProtection="1"/>
    <xf numFmtId="0" fontId="5" fillId="0" borderId="18" xfId="0" applyFont="1" applyFill="1" applyBorder="1" applyProtection="1"/>
    <xf numFmtId="0" fontId="5" fillId="0" borderId="18" xfId="0" applyFont="1" applyFill="1" applyBorder="1" applyAlignment="1" applyProtection="1">
      <alignment horizontal="left"/>
    </xf>
    <xf numFmtId="0" fontId="25" fillId="3" borderId="18" xfId="0" applyFont="1" applyFill="1" applyBorder="1" applyAlignment="1" applyProtection="1">
      <alignment horizontal="center"/>
    </xf>
    <xf numFmtId="0" fontId="0" fillId="3" borderId="18" xfId="0" applyFill="1" applyBorder="1" applyProtection="1"/>
    <xf numFmtId="0" fontId="3" fillId="0" borderId="19" xfId="0" applyFont="1" applyFill="1" applyBorder="1" applyProtection="1"/>
    <xf numFmtId="0" fontId="5" fillId="0" borderId="0" xfId="0" applyFont="1" applyFill="1" applyBorder="1" applyAlignment="1" applyProtection="1">
      <alignment vertical="center" wrapText="1"/>
    </xf>
    <xf numFmtId="0" fontId="12" fillId="0" borderId="0" xfId="0" applyFont="1" applyFill="1" applyBorder="1" applyAlignment="1" applyProtection="1">
      <alignment vertical="center"/>
    </xf>
    <xf numFmtId="49" fontId="13" fillId="0" borderId="0" xfId="0" applyNumberFormat="1" applyFont="1" applyFill="1" applyBorder="1" applyAlignment="1" applyProtection="1">
      <alignment vertical="center" wrapText="1"/>
    </xf>
    <xf numFmtId="0" fontId="0" fillId="0" borderId="8" xfId="0" applyBorder="1" applyAlignment="1" applyProtection="1">
      <alignment horizontal="center" vertical="center"/>
    </xf>
    <xf numFmtId="14" fontId="13" fillId="0" borderId="0" xfId="0" applyNumberFormat="1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left" vertical="top"/>
    </xf>
    <xf numFmtId="0" fontId="3" fillId="4" borderId="41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/>
    </xf>
    <xf numFmtId="0" fontId="3" fillId="4" borderId="46" xfId="0" applyFont="1" applyFill="1" applyBorder="1" applyAlignment="1" applyProtection="1">
      <alignment horizontal="center" vertical="center" wrapText="1"/>
    </xf>
    <xf numFmtId="0" fontId="3" fillId="4" borderId="32" xfId="0" applyFont="1" applyFill="1" applyBorder="1" applyAlignment="1" applyProtection="1">
      <alignment horizontal="center" vertical="center" wrapText="1"/>
    </xf>
    <xf numFmtId="0" fontId="3" fillId="4" borderId="48" xfId="0" applyFont="1" applyFill="1" applyBorder="1" applyAlignment="1" applyProtection="1">
      <alignment horizontal="center" vertical="center" wrapText="1"/>
    </xf>
    <xf numFmtId="0" fontId="3" fillId="6" borderId="30" xfId="0" applyFont="1" applyFill="1" applyBorder="1" applyAlignment="1" applyProtection="1">
      <alignment horizontal="center" vertical="center" wrapText="1"/>
    </xf>
    <xf numFmtId="0" fontId="3" fillId="4" borderId="50" xfId="0" applyFont="1" applyFill="1" applyBorder="1" applyAlignment="1" applyProtection="1">
      <alignment horizontal="center" vertical="center" wrapText="1"/>
    </xf>
    <xf numFmtId="0" fontId="29" fillId="4" borderId="30" xfId="0" applyFont="1" applyFill="1" applyBorder="1" applyAlignment="1" applyProtection="1">
      <alignment horizontal="center" vertical="center" wrapText="1"/>
    </xf>
    <xf numFmtId="0" fontId="3" fillId="4" borderId="31" xfId="0" applyFont="1" applyFill="1" applyBorder="1" applyAlignment="1" applyProtection="1">
      <alignment horizontal="center" vertical="center" wrapText="1"/>
    </xf>
    <xf numFmtId="0" fontId="3" fillId="4" borderId="32" xfId="0" applyNumberFormat="1" applyFont="1" applyFill="1" applyBorder="1" applyAlignment="1" applyProtection="1">
      <alignment horizontal="center" vertical="center" wrapText="1"/>
    </xf>
    <xf numFmtId="0" fontId="3" fillId="4" borderId="30" xfId="0" applyNumberFormat="1" applyFont="1" applyFill="1" applyBorder="1" applyAlignment="1" applyProtection="1">
      <alignment horizontal="center" vertical="center" wrapText="1"/>
    </xf>
    <xf numFmtId="0" fontId="3" fillId="0" borderId="38" xfId="0" applyFont="1" applyFill="1" applyBorder="1" applyProtection="1"/>
    <xf numFmtId="0" fontId="24" fillId="0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left" vertical="center"/>
    </xf>
    <xf numFmtId="3" fontId="13" fillId="0" borderId="0" xfId="0" applyNumberFormat="1" applyFont="1" applyFill="1" applyBorder="1" applyAlignment="1" applyProtection="1">
      <alignment vertical="center"/>
    </xf>
    <xf numFmtId="1" fontId="13" fillId="0" borderId="0" xfId="0" applyNumberFormat="1" applyFont="1" applyFill="1" applyBorder="1" applyAlignment="1" applyProtection="1">
      <alignment horizontal="center" vertical="center"/>
    </xf>
    <xf numFmtId="3" fontId="13" fillId="0" borderId="62" xfId="0" applyNumberFormat="1" applyFont="1" applyFill="1" applyBorder="1" applyAlignment="1" applyProtection="1">
      <alignment vertical="center"/>
    </xf>
    <xf numFmtId="1" fontId="13" fillId="0" borderId="62" xfId="0" applyNumberFormat="1" applyFont="1" applyFill="1" applyBorder="1" applyAlignment="1" applyProtection="1">
      <alignment horizontal="center" vertical="center"/>
    </xf>
    <xf numFmtId="10" fontId="13" fillId="0" borderId="62" xfId="2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35" fillId="0" borderId="0" xfId="0" applyFont="1" applyFill="1" applyBorder="1" applyAlignment="1" applyProtection="1">
      <alignment horizontal="center" vertical="center"/>
    </xf>
    <xf numFmtId="0" fontId="35" fillId="0" borderId="56" xfId="0" applyFont="1" applyFill="1" applyBorder="1" applyAlignment="1" applyProtection="1">
      <alignment horizontal="center" vertical="center"/>
    </xf>
    <xf numFmtId="0" fontId="22" fillId="0" borderId="56" xfId="0" applyFont="1" applyFill="1" applyBorder="1" applyProtection="1"/>
    <xf numFmtId="4" fontId="13" fillId="0" borderId="0" xfId="0" applyNumberFormat="1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Fill="1" applyAlignment="1" applyProtection="1">
      <alignment horizontal="center" vertical="center"/>
    </xf>
    <xf numFmtId="4" fontId="26" fillId="0" borderId="0" xfId="0" applyNumberFormat="1" applyFont="1" applyFill="1" applyBorder="1" applyAlignment="1" applyProtection="1">
      <alignment horizontal="center" vertical="center"/>
    </xf>
    <xf numFmtId="0" fontId="31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/>
    </xf>
    <xf numFmtId="0" fontId="31" fillId="0" borderId="0" xfId="0" applyFont="1" applyFill="1" applyBorder="1" applyAlignment="1" applyProtection="1">
      <alignment horizontal="center" vertical="center"/>
    </xf>
    <xf numFmtId="3" fontId="26" fillId="0" borderId="0" xfId="0" applyNumberFormat="1" applyFont="1" applyFill="1" applyBorder="1" applyAlignment="1" applyProtection="1">
      <alignment horizontal="center" vertical="center"/>
    </xf>
    <xf numFmtId="1" fontId="26" fillId="0" borderId="0" xfId="0" applyNumberFormat="1" applyFont="1" applyFill="1" applyBorder="1" applyAlignment="1" applyProtection="1">
      <alignment horizontal="center" vertical="center"/>
    </xf>
    <xf numFmtId="10" fontId="32" fillId="0" borderId="0" xfId="2" applyNumberFormat="1" applyFont="1" applyFill="1" applyBorder="1" applyAlignment="1" applyProtection="1">
      <alignment horizontal="center" vertical="center"/>
    </xf>
    <xf numFmtId="2" fontId="26" fillId="0" borderId="0" xfId="0" applyNumberFormat="1" applyFont="1" applyFill="1" applyBorder="1" applyAlignment="1" applyProtection="1">
      <alignment horizontal="center" vertical="center"/>
    </xf>
    <xf numFmtId="2" fontId="26" fillId="0" borderId="0" xfId="2" applyNumberFormat="1" applyFont="1" applyFill="1" applyBorder="1" applyAlignment="1" applyProtection="1">
      <alignment horizontal="center" vertical="center"/>
    </xf>
    <xf numFmtId="10" fontId="26" fillId="0" borderId="0" xfId="2" applyNumberFormat="1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3" fillId="9" borderId="30" xfId="0" applyFont="1" applyFill="1" applyBorder="1" applyAlignment="1" applyProtection="1">
      <alignment horizontal="center" vertical="center" wrapText="1"/>
    </xf>
    <xf numFmtId="0" fontId="3" fillId="9" borderId="32" xfId="0" applyFont="1" applyFill="1" applyBorder="1" applyAlignment="1" applyProtection="1">
      <alignment horizontal="center" vertical="center" wrapText="1"/>
    </xf>
    <xf numFmtId="0" fontId="28" fillId="0" borderId="6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0" fontId="29" fillId="0" borderId="63" xfId="0" applyFont="1" applyFill="1" applyBorder="1" applyAlignment="1" applyProtection="1">
      <alignment horizontal="center" vertical="center"/>
    </xf>
    <xf numFmtId="0" fontId="31" fillId="9" borderId="63" xfId="0" applyFont="1" applyFill="1" applyBorder="1" applyAlignment="1" applyProtection="1">
      <alignment horizontal="center" vertical="center"/>
    </xf>
    <xf numFmtId="0" fontId="29" fillId="0" borderId="63" xfId="0" applyFont="1" applyFill="1" applyBorder="1" applyAlignment="1" applyProtection="1">
      <alignment horizontal="center" vertical="center" wrapText="1"/>
    </xf>
    <xf numFmtId="0" fontId="3" fillId="0" borderId="63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vertical="center"/>
    </xf>
    <xf numFmtId="164" fontId="19" fillId="0" borderId="0" xfId="0" applyNumberFormat="1" applyFont="1" applyFill="1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1" fontId="14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" fontId="14" fillId="0" borderId="8" xfId="0" applyNumberFormat="1" applyFont="1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3" fillId="10" borderId="37" xfId="0" applyFont="1" applyFill="1" applyBorder="1" applyAlignment="1" applyProtection="1">
      <alignment horizontal="center" vertical="center" wrapText="1"/>
    </xf>
    <xf numFmtId="0" fontId="3" fillId="9" borderId="41" xfId="0" applyFont="1" applyFill="1" applyBorder="1" applyAlignment="1" applyProtection="1">
      <alignment horizontal="center" vertical="center" wrapText="1"/>
    </xf>
    <xf numFmtId="0" fontId="3" fillId="10" borderId="41" xfId="0" applyFont="1" applyFill="1" applyBorder="1" applyAlignment="1" applyProtection="1">
      <alignment horizontal="center" vertical="center" wrapText="1"/>
    </xf>
    <xf numFmtId="0" fontId="3" fillId="10" borderId="43" xfId="0" applyFont="1" applyFill="1" applyBorder="1" applyAlignment="1" applyProtection="1">
      <alignment horizontal="center" vertical="center" wrapText="1"/>
    </xf>
    <xf numFmtId="0" fontId="3" fillId="10" borderId="50" xfId="0" applyFont="1" applyFill="1" applyBorder="1" applyAlignment="1" applyProtection="1">
      <alignment horizontal="center" vertical="center" wrapText="1"/>
    </xf>
    <xf numFmtId="0" fontId="3" fillId="10" borderId="30" xfId="0" applyNumberFormat="1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/>
    </xf>
    <xf numFmtId="0" fontId="31" fillId="9" borderId="52" xfId="0" applyFont="1" applyFill="1" applyBorder="1" applyAlignment="1" applyProtection="1">
      <alignment horizontal="center" vertical="center"/>
    </xf>
    <xf numFmtId="0" fontId="3" fillId="0" borderId="6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14" fillId="0" borderId="0" xfId="0" applyFont="1" applyFill="1" applyBorder="1" applyAlignment="1" applyProtection="1">
      <alignment horizontal="left" vertical="center" wrapText="1"/>
    </xf>
    <xf numFmtId="0" fontId="0" fillId="0" borderId="0" xfId="0" applyFill="1" applyBorder="1"/>
    <xf numFmtId="0" fontId="4" fillId="0" borderId="10" xfId="4" applyFont="1" applyFill="1" applyBorder="1" applyAlignment="1" applyProtection="1">
      <alignment horizontal="center" vertical="center"/>
    </xf>
    <xf numFmtId="0" fontId="7" fillId="0" borderId="1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 vertical="center"/>
    </xf>
    <xf numFmtId="0" fontId="3" fillId="0" borderId="0" xfId="4" applyFont="1" applyFill="1" applyProtection="1"/>
    <xf numFmtId="0" fontId="10" fillId="0" borderId="0" xfId="4" applyFont="1" applyFill="1" applyBorder="1" applyAlignment="1" applyProtection="1">
      <alignment horizontal="left" vertical="center"/>
    </xf>
    <xf numFmtId="0" fontId="3" fillId="0" borderId="0" xfId="4" applyFont="1" applyFill="1" applyBorder="1" applyAlignment="1" applyProtection="1">
      <alignment horizontal="left" vertical="center"/>
    </xf>
    <xf numFmtId="0" fontId="3" fillId="0" borderId="0" xfId="4" applyFont="1" applyFill="1" applyBorder="1" applyAlignment="1" applyProtection="1">
      <alignment horizontal="center" vertical="center"/>
    </xf>
    <xf numFmtId="0" fontId="11" fillId="0" borderId="0" xfId="4" applyFont="1" applyFill="1" applyBorder="1" applyAlignment="1" applyProtection="1">
      <alignment horizontal="center" vertical="center" wrapText="1"/>
    </xf>
    <xf numFmtId="0" fontId="12" fillId="0" borderId="0" xfId="4" applyFont="1" applyFill="1" applyBorder="1" applyAlignment="1" applyProtection="1">
      <alignment vertical="center"/>
    </xf>
    <xf numFmtId="0" fontId="12" fillId="0" borderId="0" xfId="4" applyFont="1" applyFill="1" applyBorder="1" applyAlignment="1" applyProtection="1">
      <alignment horizontal="center" vertical="center" wrapText="1"/>
    </xf>
    <xf numFmtId="0" fontId="13" fillId="0" borderId="0" xfId="4" applyFont="1" applyFill="1" applyBorder="1" applyAlignment="1" applyProtection="1">
      <alignment horizontal="center" vertical="center"/>
    </xf>
    <xf numFmtId="0" fontId="3" fillId="0" borderId="49" xfId="4" applyFont="1" applyFill="1" applyBorder="1" applyAlignment="1" applyProtection="1">
      <alignment horizontal="center" vertical="center"/>
    </xf>
    <xf numFmtId="0" fontId="3" fillId="8" borderId="41" xfId="4" applyFont="1" applyFill="1" applyBorder="1" applyAlignment="1" applyProtection="1">
      <alignment horizontal="center" vertical="center" wrapText="1"/>
    </xf>
    <xf numFmtId="0" fontId="3" fillId="8" borderId="43" xfId="4" applyFont="1" applyFill="1" applyBorder="1" applyAlignment="1" applyProtection="1">
      <alignment horizontal="center" vertical="center" wrapText="1"/>
    </xf>
    <xf numFmtId="0" fontId="3" fillId="0" borderId="0" xfId="4" applyFont="1" applyFill="1" applyAlignment="1" applyProtection="1">
      <alignment vertical="center"/>
    </xf>
    <xf numFmtId="0" fontId="3" fillId="8" borderId="32" xfId="4" applyFont="1" applyFill="1" applyBorder="1" applyAlignment="1" applyProtection="1">
      <alignment horizontal="center" vertical="center" wrapText="1"/>
    </xf>
    <xf numFmtId="0" fontId="3" fillId="9" borderId="30" xfId="4" applyFont="1" applyFill="1" applyBorder="1" applyAlignment="1" applyProtection="1">
      <alignment horizontal="center" vertical="center" wrapText="1"/>
    </xf>
    <xf numFmtId="0" fontId="3" fillId="9" borderId="48" xfId="4" applyFont="1" applyFill="1" applyBorder="1" applyAlignment="1" applyProtection="1">
      <alignment horizontal="center" vertical="center" wrapText="1"/>
    </xf>
    <xf numFmtId="0" fontId="3" fillId="9" borderId="32" xfId="4" applyFont="1" applyFill="1" applyBorder="1" applyAlignment="1" applyProtection="1">
      <alignment horizontal="center" vertical="center" wrapText="1"/>
    </xf>
    <xf numFmtId="0" fontId="3" fillId="8" borderId="50" xfId="4" applyFont="1" applyFill="1" applyBorder="1" applyAlignment="1" applyProtection="1">
      <alignment horizontal="center" vertical="center" wrapText="1"/>
    </xf>
    <xf numFmtId="0" fontId="3" fillId="8" borderId="30" xfId="4" applyNumberFormat="1" applyFont="1" applyFill="1" applyBorder="1" applyAlignment="1" applyProtection="1">
      <alignment horizontal="center" vertical="center" wrapText="1"/>
    </xf>
    <xf numFmtId="0" fontId="28" fillId="0" borderId="63" xfId="4" applyFont="1" applyFill="1" applyBorder="1" applyAlignment="1" applyProtection="1">
      <alignment horizontal="center" vertical="center"/>
    </xf>
    <xf numFmtId="0" fontId="3" fillId="0" borderId="8" xfId="4" applyFont="1" applyFill="1" applyBorder="1" applyAlignment="1" applyProtection="1">
      <alignment horizontal="center" vertical="center"/>
    </xf>
    <xf numFmtId="0" fontId="3" fillId="0" borderId="35" xfId="4" applyNumberFormat="1" applyFont="1" applyFill="1" applyBorder="1" applyAlignment="1" applyProtection="1">
      <alignment horizontal="center" vertical="center"/>
    </xf>
    <xf numFmtId="0" fontId="3" fillId="0" borderId="33" xfId="4" applyNumberFormat="1" applyFont="1" applyFill="1" applyBorder="1" applyAlignment="1" applyProtection="1">
      <alignment horizontal="center" vertical="center" wrapText="1"/>
    </xf>
    <xf numFmtId="10" fontId="3" fillId="0" borderId="56" xfId="5" applyNumberFormat="1" applyFont="1" applyFill="1" applyBorder="1" applyAlignment="1" applyProtection="1">
      <alignment horizontal="center" vertical="center"/>
    </xf>
    <xf numFmtId="0" fontId="29" fillId="0" borderId="63" xfId="4" applyFont="1" applyFill="1" applyBorder="1" applyAlignment="1" applyProtection="1">
      <alignment horizontal="center" vertical="center"/>
    </xf>
    <xf numFmtId="0" fontId="28" fillId="0" borderId="60" xfId="4" applyFont="1" applyFill="1" applyBorder="1" applyAlignment="1" applyProtection="1">
      <alignment horizontal="center" vertical="center"/>
    </xf>
    <xf numFmtId="0" fontId="29" fillId="0" borderId="63" xfId="4" applyFont="1" applyFill="1" applyBorder="1" applyAlignment="1" applyProtection="1">
      <alignment horizontal="center" vertical="center" wrapText="1"/>
    </xf>
    <xf numFmtId="0" fontId="3" fillId="0" borderId="63" xfId="4" applyFont="1" applyFill="1" applyBorder="1" applyAlignment="1" applyProtection="1">
      <alignment horizontal="center"/>
    </xf>
    <xf numFmtId="0" fontId="28" fillId="0" borderId="63" xfId="4" applyFont="1" applyFill="1" applyBorder="1" applyAlignment="1" applyProtection="1">
      <alignment horizontal="center" vertical="center" wrapText="1"/>
    </xf>
    <xf numFmtId="0" fontId="13" fillId="0" borderId="0" xfId="4" applyFont="1" applyFill="1" applyAlignment="1" applyProtection="1">
      <alignment vertical="center"/>
    </xf>
    <xf numFmtId="0" fontId="38" fillId="0" borderId="0" xfId="4" applyNumberFormat="1" applyFont="1" applyFill="1" applyBorder="1" applyAlignment="1" applyProtection="1">
      <alignment horizontal="center" vertical="center"/>
    </xf>
    <xf numFmtId="0" fontId="29" fillId="0" borderId="61" xfId="4" applyFont="1" applyFill="1" applyBorder="1" applyAlignment="1" applyProtection="1">
      <alignment horizontal="center" vertical="center" wrapText="1"/>
    </xf>
    <xf numFmtId="0" fontId="13" fillId="0" borderId="0" xfId="4" applyFont="1" applyFill="1" applyAlignment="1" applyProtection="1">
      <alignment horizontal="center" vertical="center"/>
    </xf>
    <xf numFmtId="3" fontId="26" fillId="0" borderId="0" xfId="1" applyNumberFormat="1" applyFont="1" applyFill="1" applyBorder="1" applyAlignment="1" applyProtection="1">
      <alignment horizontal="center" vertical="center"/>
    </xf>
    <xf numFmtId="0" fontId="5" fillId="0" borderId="0" xfId="4" applyFont="1" applyFill="1" applyBorder="1" applyAlignment="1" applyProtection="1">
      <alignment horizontal="center" vertical="center" wrapText="1"/>
    </xf>
    <xf numFmtId="0" fontId="13" fillId="0" borderId="0" xfId="4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vertical="center"/>
    </xf>
    <xf numFmtId="49" fontId="26" fillId="0" borderId="0" xfId="0" applyNumberFormat="1" applyFont="1" applyFill="1" applyBorder="1" applyAlignment="1" applyProtection="1">
      <alignment vertical="center" wrapText="1"/>
    </xf>
    <xf numFmtId="49" fontId="41" fillId="0" borderId="0" xfId="0" applyNumberFormat="1" applyFont="1" applyFill="1" applyBorder="1" applyAlignment="1" applyProtection="1">
      <alignment vertical="center" wrapText="1"/>
    </xf>
    <xf numFmtId="0" fontId="31" fillId="0" borderId="62" xfId="0" applyFont="1" applyFill="1" applyBorder="1" applyAlignment="1" applyProtection="1">
      <alignment horizontal="center" vertical="center"/>
    </xf>
    <xf numFmtId="0" fontId="3" fillId="12" borderId="47" xfId="4" applyFont="1" applyFill="1" applyBorder="1" applyAlignment="1" applyProtection="1">
      <alignment horizontal="center" vertical="center" wrapText="1"/>
    </xf>
    <xf numFmtId="0" fontId="3" fillId="12" borderId="32" xfId="4" applyFont="1" applyFill="1" applyBorder="1" applyAlignment="1" applyProtection="1">
      <alignment horizontal="center" vertical="center" wrapText="1"/>
    </xf>
    <xf numFmtId="0" fontId="3" fillId="12" borderId="46" xfId="4" applyFont="1" applyFill="1" applyBorder="1" applyAlignment="1" applyProtection="1">
      <alignment horizontal="center" vertical="center" wrapText="1"/>
    </xf>
    <xf numFmtId="0" fontId="3" fillId="12" borderId="41" xfId="4" applyFont="1" applyFill="1" applyBorder="1" applyAlignment="1" applyProtection="1">
      <alignment horizontal="center" vertical="center" wrapText="1"/>
    </xf>
    <xf numFmtId="0" fontId="3" fillId="12" borderId="43" xfId="4" applyFont="1" applyFill="1" applyBorder="1" applyAlignment="1" applyProtection="1">
      <alignment horizontal="center" vertical="center" wrapText="1"/>
    </xf>
    <xf numFmtId="0" fontId="3" fillId="12" borderId="50" xfId="4" applyFont="1" applyFill="1" applyBorder="1" applyAlignment="1" applyProtection="1">
      <alignment horizontal="center" vertical="center" wrapText="1"/>
    </xf>
    <xf numFmtId="0" fontId="3" fillId="12" borderId="30" xfId="4" applyNumberFormat="1" applyFont="1" applyFill="1" applyBorder="1" applyAlignment="1" applyProtection="1">
      <alignment horizontal="center" vertical="center" wrapText="1"/>
    </xf>
    <xf numFmtId="0" fontId="13" fillId="13" borderId="34" xfId="4" applyFont="1" applyFill="1" applyBorder="1" applyAlignment="1" applyProtection="1">
      <alignment horizontal="center" vertical="center" wrapText="1"/>
    </xf>
    <xf numFmtId="0" fontId="3" fillId="13" borderId="47" xfId="4" applyFont="1" applyFill="1" applyBorder="1" applyAlignment="1" applyProtection="1">
      <alignment horizontal="center" vertical="center" wrapText="1"/>
    </xf>
    <xf numFmtId="0" fontId="3" fillId="13" borderId="32" xfId="4" applyFont="1" applyFill="1" applyBorder="1" applyAlignment="1" applyProtection="1">
      <alignment horizontal="center" vertical="center" wrapText="1"/>
    </xf>
    <xf numFmtId="0" fontId="3" fillId="13" borderId="46" xfId="4" applyFont="1" applyFill="1" applyBorder="1" applyAlignment="1" applyProtection="1">
      <alignment horizontal="center" vertical="center" wrapText="1"/>
    </xf>
    <xf numFmtId="0" fontId="3" fillId="13" borderId="41" xfId="4" applyFont="1" applyFill="1" applyBorder="1" applyAlignment="1" applyProtection="1">
      <alignment horizontal="center" vertical="center" wrapText="1"/>
    </xf>
    <xf numFmtId="0" fontId="3" fillId="13" borderId="43" xfId="4" applyFont="1" applyFill="1" applyBorder="1" applyAlignment="1" applyProtection="1">
      <alignment horizontal="center" vertical="center" wrapText="1"/>
    </xf>
    <xf numFmtId="0" fontId="3" fillId="13" borderId="50" xfId="4" applyFont="1" applyFill="1" applyBorder="1" applyAlignment="1" applyProtection="1">
      <alignment horizontal="center" vertical="center" wrapText="1"/>
    </xf>
    <xf numFmtId="0" fontId="3" fillId="13" borderId="30" xfId="4" applyNumberFormat="1" applyFont="1" applyFill="1" applyBorder="1" applyAlignment="1" applyProtection="1">
      <alignment horizontal="center" vertical="center" wrapText="1"/>
    </xf>
    <xf numFmtId="0" fontId="3" fillId="0" borderId="35" xfId="0" applyFont="1" applyFill="1" applyBorder="1" applyAlignment="1" applyProtection="1">
      <alignment vertical="center"/>
    </xf>
    <xf numFmtId="0" fontId="0" fillId="0" borderId="69" xfId="0" applyBorder="1"/>
    <xf numFmtId="0" fontId="5" fillId="0" borderId="0" xfId="4" applyFont="1" applyFill="1" applyBorder="1" applyAlignment="1" applyProtection="1">
      <alignment horizontal="center" vertical="center" wrapText="1"/>
    </xf>
    <xf numFmtId="0" fontId="13" fillId="12" borderId="34" xfId="4" applyFont="1" applyFill="1" applyBorder="1" applyAlignment="1" applyProtection="1">
      <alignment horizontal="center" vertical="center" wrapText="1"/>
    </xf>
    <xf numFmtId="0" fontId="3" fillId="9" borderId="68" xfId="0" applyFont="1" applyFill="1" applyBorder="1" applyAlignment="1" applyProtection="1">
      <alignment horizontal="center" vertical="center" wrapText="1"/>
    </xf>
    <xf numFmtId="1" fontId="14" fillId="3" borderId="0" xfId="0" applyNumberFormat="1" applyFont="1" applyFill="1" applyBorder="1" applyAlignment="1" applyProtection="1">
      <alignment horizontal="center" vertical="center"/>
    </xf>
    <xf numFmtId="1" fontId="14" fillId="0" borderId="2" xfId="0" applyNumberFormat="1" applyFont="1" applyFill="1" applyBorder="1" applyAlignment="1" applyProtection="1">
      <alignment horizontal="center" vertical="center"/>
    </xf>
    <xf numFmtId="0" fontId="14" fillId="0" borderId="2" xfId="4" applyFont="1" applyFill="1" applyBorder="1" applyAlignment="1" applyProtection="1">
      <alignment horizontal="center" vertical="center"/>
    </xf>
    <xf numFmtId="1" fontId="14" fillId="0" borderId="1" xfId="4" applyNumberFormat="1" applyFont="1" applyFill="1" applyBorder="1" applyAlignment="1" applyProtection="1">
      <alignment horizontal="center" vertical="center"/>
    </xf>
    <xf numFmtId="0" fontId="13" fillId="3" borderId="0" xfId="0" applyFont="1" applyFill="1" applyBorder="1" applyAlignment="1" applyProtection="1">
      <alignment horizontal="center" vertical="center"/>
    </xf>
    <xf numFmtId="0" fontId="14" fillId="2" borderId="11" xfId="0" applyFont="1" applyFill="1" applyBorder="1" applyAlignment="1" applyProtection="1">
      <alignment horizontal="center" vertical="center"/>
      <protection locked="0"/>
    </xf>
    <xf numFmtId="4" fontId="14" fillId="2" borderId="11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Border="1" applyAlignment="1" applyProtection="1">
      <alignment horizontal="left" vertical="center"/>
    </xf>
    <xf numFmtId="3" fontId="14" fillId="7" borderId="39" xfId="0" applyNumberFormat="1" applyFont="1" applyFill="1" applyBorder="1" applyAlignment="1" applyProtection="1">
      <alignment horizontal="center" vertical="center"/>
      <protection locked="0"/>
    </xf>
    <xf numFmtId="3" fontId="14" fillId="7" borderId="24" xfId="0" applyNumberFormat="1" applyFont="1" applyFill="1" applyBorder="1" applyAlignment="1" applyProtection="1">
      <alignment horizontal="center" vertical="center"/>
      <protection locked="0"/>
    </xf>
    <xf numFmtId="3" fontId="14" fillId="7" borderId="23" xfId="0" applyNumberFormat="1" applyFont="1" applyFill="1" applyBorder="1" applyAlignment="1" applyProtection="1">
      <alignment horizontal="center" vertical="center"/>
      <protection locked="0"/>
    </xf>
    <xf numFmtId="3" fontId="14" fillId="7" borderId="40" xfId="0" applyNumberFormat="1" applyFont="1" applyFill="1" applyBorder="1" applyAlignment="1" applyProtection="1">
      <alignment horizontal="center" vertical="center"/>
      <protection locked="0"/>
    </xf>
    <xf numFmtId="3" fontId="14" fillId="7" borderId="55" xfId="0" applyNumberFormat="1" applyFont="1" applyFill="1" applyBorder="1" applyAlignment="1" applyProtection="1">
      <alignment horizontal="center" vertical="center"/>
      <protection locked="0"/>
    </xf>
    <xf numFmtId="3" fontId="14" fillId="7" borderId="29" xfId="0" applyNumberFormat="1" applyFont="1" applyFill="1" applyBorder="1" applyAlignment="1" applyProtection="1">
      <alignment horizontal="center" vertical="center"/>
      <protection locked="0"/>
    </xf>
    <xf numFmtId="3" fontId="14" fillId="7" borderId="9" xfId="0" applyNumberFormat="1" applyFont="1" applyFill="1" applyBorder="1" applyAlignment="1" applyProtection="1">
      <alignment horizontal="center" vertical="center"/>
      <protection locked="0"/>
    </xf>
    <xf numFmtId="3" fontId="14" fillId="7" borderId="7" xfId="0" applyNumberFormat="1" applyFont="1" applyFill="1" applyBorder="1" applyAlignment="1" applyProtection="1">
      <alignment horizontal="center" vertical="center"/>
      <protection locked="0"/>
    </xf>
    <xf numFmtId="4" fontId="14" fillId="2" borderId="22" xfId="0" applyNumberFormat="1" applyFont="1" applyFill="1" applyBorder="1" applyAlignment="1" applyProtection="1">
      <alignment horizontal="center" vertical="center"/>
      <protection locked="0"/>
    </xf>
    <xf numFmtId="4" fontId="14" fillId="0" borderId="39" xfId="0" applyNumberFormat="1" applyFont="1" applyFill="1" applyBorder="1" applyAlignment="1" applyProtection="1">
      <alignment horizontal="center" vertical="center"/>
    </xf>
    <xf numFmtId="1" fontId="14" fillId="2" borderId="53" xfId="0" applyNumberFormat="1" applyFont="1" applyFill="1" applyBorder="1" applyAlignment="1" applyProtection="1">
      <alignment horizontal="center" vertical="center"/>
      <protection locked="0"/>
    </xf>
    <xf numFmtId="4" fontId="14" fillId="2" borderId="40" xfId="0" applyNumberFormat="1" applyFont="1" applyFill="1" applyBorder="1" applyAlignment="1" applyProtection="1">
      <alignment horizontal="center" vertical="center"/>
      <protection locked="0"/>
    </xf>
    <xf numFmtId="4" fontId="14" fillId="2" borderId="2" xfId="0" applyNumberFormat="1" applyFont="1" applyFill="1" applyBorder="1" applyAlignment="1" applyProtection="1">
      <alignment horizontal="center" vertical="center"/>
      <protection locked="0"/>
    </xf>
    <xf numFmtId="4" fontId="14" fillId="0" borderId="55" xfId="0" applyNumberFormat="1" applyFont="1" applyFill="1" applyBorder="1" applyAlignment="1" applyProtection="1">
      <alignment horizontal="center" vertical="center"/>
    </xf>
    <xf numFmtId="4" fontId="14" fillId="2" borderId="1" xfId="0" applyNumberFormat="1" applyFont="1" applyFill="1" applyBorder="1" applyAlignment="1" applyProtection="1">
      <alignment horizontal="center" vertical="center"/>
      <protection locked="0"/>
    </xf>
    <xf numFmtId="4" fontId="14" fillId="2" borderId="4" xfId="0" applyNumberFormat="1" applyFont="1" applyFill="1" applyBorder="1" applyAlignment="1" applyProtection="1">
      <alignment horizontal="center" vertical="center"/>
      <protection locked="0"/>
    </xf>
    <xf numFmtId="10" fontId="37" fillId="4" borderId="32" xfId="2" applyNumberFormat="1" applyFont="1" applyFill="1" applyBorder="1" applyAlignment="1" applyProtection="1">
      <alignment horizontal="center" vertical="center"/>
    </xf>
    <xf numFmtId="3" fontId="14" fillId="7" borderId="25" xfId="0" applyNumberFormat="1" applyFont="1" applyFill="1" applyBorder="1" applyAlignment="1" applyProtection="1">
      <alignment horizontal="center" vertical="center"/>
      <protection locked="0"/>
    </xf>
    <xf numFmtId="3" fontId="14" fillId="7" borderId="27" xfId="0" applyNumberFormat="1" applyFont="1" applyFill="1" applyBorder="1" applyAlignment="1" applyProtection="1">
      <alignment horizontal="center" vertical="center"/>
      <protection locked="0"/>
    </xf>
    <xf numFmtId="4" fontId="14" fillId="2" borderId="8" xfId="0" applyNumberFormat="1" applyFont="1" applyFill="1" applyBorder="1" applyAlignment="1" applyProtection="1">
      <alignment horizontal="center" vertical="center"/>
      <protection locked="0"/>
    </xf>
    <xf numFmtId="4" fontId="14" fillId="2" borderId="53" xfId="0" applyNumberFormat="1" applyFont="1" applyFill="1" applyBorder="1" applyAlignment="1" applyProtection="1">
      <alignment horizontal="center" vertical="center"/>
      <protection locked="0"/>
    </xf>
    <xf numFmtId="3" fontId="14" fillId="7" borderId="3" xfId="0" applyNumberFormat="1" applyFont="1" applyFill="1" applyBorder="1" applyAlignment="1" applyProtection="1">
      <alignment horizontal="center" vertical="center"/>
      <protection locked="0"/>
    </xf>
    <xf numFmtId="3" fontId="14" fillId="7" borderId="1" xfId="0" applyNumberFormat="1" applyFont="1" applyFill="1" applyBorder="1" applyAlignment="1" applyProtection="1">
      <alignment horizontal="center" vertical="center"/>
      <protection locked="0"/>
    </xf>
    <xf numFmtId="4" fontId="14" fillId="2" borderId="24" xfId="0" applyNumberFormat="1" applyFont="1" applyFill="1" applyBorder="1" applyAlignment="1" applyProtection="1">
      <alignment horizontal="center" vertical="center"/>
      <protection locked="0"/>
    </xf>
    <xf numFmtId="4" fontId="14" fillId="2" borderId="29" xfId="0" applyNumberFormat="1" applyFont="1" applyFill="1" applyBorder="1" applyAlignment="1" applyProtection="1">
      <alignment horizontal="center" vertical="center"/>
      <protection locked="0"/>
    </xf>
    <xf numFmtId="3" fontId="37" fillId="0" borderId="0" xfId="1" applyNumberFormat="1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Alignment="1" applyProtection="1">
      <alignment horizontal="center" vertical="center"/>
    </xf>
    <xf numFmtId="4" fontId="37" fillId="0" borderId="0" xfId="0" applyNumberFormat="1" applyFont="1" applyFill="1" applyBorder="1" applyAlignment="1" applyProtection="1">
      <alignment horizontal="center" vertical="center"/>
    </xf>
    <xf numFmtId="4" fontId="14" fillId="2" borderId="44" xfId="0" applyNumberFormat="1" applyFont="1" applyFill="1" applyBorder="1" applyAlignment="1" applyProtection="1">
      <alignment horizontal="center" vertical="center"/>
      <protection locked="0"/>
    </xf>
    <xf numFmtId="4" fontId="14" fillId="2" borderId="58" xfId="0" applyNumberFormat="1" applyFont="1" applyFill="1" applyBorder="1" applyAlignment="1" applyProtection="1">
      <alignment horizontal="center" vertical="center"/>
      <protection locked="0"/>
    </xf>
    <xf numFmtId="4" fontId="14" fillId="2" borderId="60" xfId="0" applyNumberFormat="1" applyFont="1" applyFill="1" applyBorder="1" applyAlignment="1" applyProtection="1">
      <alignment horizontal="center" vertical="center"/>
      <protection locked="0"/>
    </xf>
    <xf numFmtId="3" fontId="14" fillId="0" borderId="0" xfId="0" applyNumberFormat="1" applyFont="1" applyFill="1" applyBorder="1" applyAlignment="1" applyProtection="1">
      <alignment horizontal="center" vertical="center"/>
    </xf>
    <xf numFmtId="10" fontId="14" fillId="0" borderId="0" xfId="2" applyNumberFormat="1" applyFont="1" applyFill="1" applyBorder="1" applyAlignment="1" applyProtection="1">
      <alignment horizontal="center" vertical="center"/>
    </xf>
    <xf numFmtId="2" fontId="14" fillId="0" borderId="0" xfId="0" applyNumberFormat="1" applyFont="1" applyFill="1" applyBorder="1" applyAlignment="1" applyProtection="1">
      <alignment horizontal="center" vertical="center"/>
    </xf>
    <xf numFmtId="4" fontId="14" fillId="0" borderId="0" xfId="0" applyNumberFormat="1" applyFont="1" applyFill="1" applyBorder="1" applyAlignment="1" applyProtection="1">
      <alignment horizontal="center" vertical="center"/>
    </xf>
    <xf numFmtId="2" fontId="14" fillId="0" borderId="0" xfId="2" applyNumberFormat="1" applyFont="1" applyFill="1" applyBorder="1" applyAlignment="1" applyProtection="1">
      <alignment horizontal="center" vertical="center"/>
    </xf>
    <xf numFmtId="3" fontId="14" fillId="0" borderId="29" xfId="4" applyNumberFormat="1" applyFont="1" applyFill="1" applyBorder="1" applyAlignment="1" applyProtection="1">
      <alignment horizontal="center" vertical="center"/>
    </xf>
    <xf numFmtId="3" fontId="14" fillId="0" borderId="1" xfId="4" applyNumberFormat="1" applyFont="1" applyFill="1" applyBorder="1" applyAlignment="1" applyProtection="1">
      <alignment horizontal="center" vertical="center"/>
    </xf>
    <xf numFmtId="4" fontId="14" fillId="0" borderId="57" xfId="4" applyNumberFormat="1" applyFont="1" applyFill="1" applyBorder="1" applyAlignment="1" applyProtection="1">
      <alignment horizontal="center" vertical="center"/>
    </xf>
    <xf numFmtId="4" fontId="14" fillId="0" borderId="28" xfId="6" applyNumberFormat="1" applyFont="1" applyFill="1" applyBorder="1" applyAlignment="1" applyProtection="1">
      <alignment horizontal="center" vertical="center"/>
    </xf>
    <xf numFmtId="10" fontId="14" fillId="0" borderId="58" xfId="5" applyNumberFormat="1" applyFont="1" applyFill="1" applyBorder="1" applyAlignment="1" applyProtection="1">
      <alignment horizontal="center" vertical="center"/>
    </xf>
    <xf numFmtId="10" fontId="14" fillId="0" borderId="60" xfId="5" applyNumberFormat="1" applyFont="1" applyFill="1" applyBorder="1" applyAlignment="1" applyProtection="1">
      <alignment horizontal="center" vertical="center"/>
    </xf>
    <xf numFmtId="0" fontId="14" fillId="0" borderId="8" xfId="4" applyFont="1" applyFill="1" applyBorder="1" applyAlignment="1" applyProtection="1">
      <alignment horizontal="center" vertical="center"/>
    </xf>
    <xf numFmtId="3" fontId="14" fillId="0" borderId="11" xfId="4" applyNumberFormat="1" applyFont="1" applyFill="1" applyBorder="1" applyAlignment="1" applyProtection="1">
      <alignment horizontal="center" vertical="center"/>
    </xf>
    <xf numFmtId="1" fontId="14" fillId="0" borderId="55" xfId="4" applyNumberFormat="1" applyFont="1" applyFill="1" applyBorder="1" applyAlignment="1" applyProtection="1">
      <alignment horizontal="center" vertical="center"/>
    </xf>
    <xf numFmtId="1" fontId="14" fillId="0" borderId="2" xfId="4" applyNumberFormat="1" applyFont="1" applyFill="1" applyBorder="1" applyAlignment="1" applyProtection="1">
      <alignment horizontal="center" vertical="center"/>
    </xf>
    <xf numFmtId="4" fontId="14" fillId="0" borderId="58" xfId="4" applyNumberFormat="1" applyFont="1" applyFill="1" applyBorder="1" applyAlignment="1" applyProtection="1">
      <alignment horizontal="center" vertical="center"/>
    </xf>
    <xf numFmtId="4" fontId="14" fillId="0" borderId="55" xfId="6" applyNumberFormat="1" applyFont="1" applyFill="1" applyBorder="1" applyAlignment="1" applyProtection="1">
      <alignment horizontal="center" vertical="center"/>
    </xf>
    <xf numFmtId="0" fontId="14" fillId="0" borderId="0" xfId="4" applyFont="1" applyFill="1" applyBorder="1" applyAlignment="1" applyProtection="1">
      <alignment horizontal="center" vertical="center"/>
    </xf>
    <xf numFmtId="0" fontId="14" fillId="0" borderId="0" xfId="4" applyNumberFormat="1" applyFont="1" applyFill="1" applyBorder="1" applyAlignment="1" applyProtection="1">
      <alignment horizontal="center" vertical="center"/>
    </xf>
    <xf numFmtId="0" fontId="14" fillId="0" borderId="54" xfId="4" applyFont="1" applyFill="1" applyBorder="1" applyAlignment="1" applyProtection="1">
      <alignment horizontal="center" vertical="center" wrapText="1"/>
    </xf>
    <xf numFmtId="0" fontId="14" fillId="11" borderId="3" xfId="0" applyFont="1" applyFill="1" applyBorder="1" applyAlignment="1" applyProtection="1">
      <alignment horizontal="center" vertical="center"/>
    </xf>
    <xf numFmtId="0" fontId="14" fillId="11" borderId="29" xfId="0" applyFont="1" applyFill="1" applyBorder="1" applyAlignment="1" applyProtection="1">
      <alignment horizontal="center" vertical="center"/>
    </xf>
    <xf numFmtId="3" fontId="14" fillId="0" borderId="29" xfId="0" applyNumberFormat="1" applyFont="1" applyFill="1" applyBorder="1" applyAlignment="1" applyProtection="1">
      <alignment horizontal="center" vertical="center"/>
    </xf>
    <xf numFmtId="4" fontId="14" fillId="0" borderId="57" xfId="0" applyNumberFormat="1" applyFont="1" applyFill="1" applyBorder="1" applyAlignment="1" applyProtection="1">
      <alignment horizontal="center" vertical="center"/>
    </xf>
    <xf numFmtId="10" fontId="14" fillId="0" borderId="58" xfId="2" applyNumberFormat="1" applyFont="1" applyFill="1" applyBorder="1" applyAlignment="1" applyProtection="1">
      <alignment horizontal="center" vertical="center"/>
    </xf>
    <xf numFmtId="1" fontId="14" fillId="0" borderId="55" xfId="0" applyNumberFormat="1" applyFont="1" applyFill="1" applyBorder="1" applyAlignment="1" applyProtection="1">
      <alignment horizontal="center" vertical="center"/>
    </xf>
    <xf numFmtId="1" fontId="14" fillId="0" borderId="29" xfId="0" applyNumberFormat="1" applyFont="1" applyFill="1" applyBorder="1" applyAlignment="1" applyProtection="1">
      <alignment horizontal="center" vertical="center"/>
    </xf>
    <xf numFmtId="3" fontId="14" fillId="0" borderId="66" xfId="0" applyNumberFormat="1" applyFont="1" applyFill="1" applyBorder="1" applyAlignment="1" applyProtection="1">
      <alignment horizontal="center" vertical="center"/>
    </xf>
    <xf numFmtId="3" fontId="14" fillId="0" borderId="65" xfId="0" applyNumberFormat="1" applyFont="1" applyFill="1" applyBorder="1" applyAlignment="1" applyProtection="1">
      <alignment horizontal="center" vertical="center"/>
    </xf>
    <xf numFmtId="4" fontId="14" fillId="0" borderId="59" xfId="0" applyNumberFormat="1" applyFont="1" applyFill="1" applyBorder="1" applyAlignment="1" applyProtection="1">
      <alignment horizontal="center" vertical="center"/>
    </xf>
    <xf numFmtId="10" fontId="14" fillId="0" borderId="60" xfId="2" applyNumberFormat="1" applyFont="1" applyFill="1" applyBorder="1" applyAlignment="1" applyProtection="1">
      <alignment horizontal="center" vertical="center"/>
    </xf>
    <xf numFmtId="3" fontId="14" fillId="0" borderId="4" xfId="0" applyNumberFormat="1" applyFont="1" applyFill="1" applyBorder="1" applyAlignment="1" applyProtection="1">
      <alignment horizontal="center" vertical="center"/>
    </xf>
    <xf numFmtId="3" fontId="14" fillId="0" borderId="36" xfId="0" applyNumberFormat="1" applyFont="1" applyFill="1" applyBorder="1" applyAlignment="1" applyProtection="1">
      <alignment horizontal="center" vertical="center"/>
    </xf>
    <xf numFmtId="3" fontId="14" fillId="0" borderId="70" xfId="0" applyNumberFormat="1" applyFont="1" applyFill="1" applyBorder="1" applyAlignment="1" applyProtection="1">
      <alignment horizontal="center" vertical="center"/>
    </xf>
    <xf numFmtId="4" fontId="14" fillId="0" borderId="71" xfId="1" applyNumberFormat="1" applyFont="1" applyFill="1" applyBorder="1" applyAlignment="1" applyProtection="1">
      <alignment horizontal="center" vertical="center"/>
    </xf>
    <xf numFmtId="10" fontId="14" fillId="0" borderId="61" xfId="2" applyNumberFormat="1" applyFont="1" applyFill="1" applyBorder="1" applyAlignment="1" applyProtection="1">
      <alignment horizontal="center" vertical="center"/>
    </xf>
    <xf numFmtId="0" fontId="14" fillId="0" borderId="8" xfId="0" applyFont="1" applyFill="1" applyBorder="1" applyAlignment="1" applyProtection="1">
      <alignment horizontal="center" vertical="center"/>
    </xf>
    <xf numFmtId="0" fontId="14" fillId="11" borderId="57" xfId="0" applyFont="1" applyFill="1" applyBorder="1" applyAlignment="1" applyProtection="1">
      <alignment horizontal="center" vertical="center"/>
    </xf>
    <xf numFmtId="4" fontId="14" fillId="0" borderId="55" xfId="1" applyNumberFormat="1" applyFont="1" applyFill="1" applyBorder="1" applyAlignment="1" applyProtection="1">
      <alignment horizontal="center" vertical="center"/>
    </xf>
    <xf numFmtId="0" fontId="14" fillId="11" borderId="59" xfId="0" applyFont="1" applyFill="1" applyBorder="1" applyAlignment="1" applyProtection="1">
      <alignment horizontal="center" vertical="center"/>
    </xf>
    <xf numFmtId="1" fontId="14" fillId="0" borderId="4" xfId="0" applyNumberFormat="1" applyFont="1" applyFill="1" applyBorder="1" applyAlignment="1" applyProtection="1">
      <alignment horizontal="center" vertical="center"/>
    </xf>
    <xf numFmtId="1" fontId="14" fillId="0" borderId="65" xfId="0" applyNumberFormat="1" applyFont="1" applyFill="1" applyBorder="1" applyAlignment="1" applyProtection="1">
      <alignment horizontal="center" vertical="center"/>
    </xf>
    <xf numFmtId="4" fontId="14" fillId="0" borderId="64" xfId="1" applyNumberFormat="1" applyFont="1" applyFill="1" applyBorder="1" applyAlignment="1" applyProtection="1">
      <alignment horizontal="center" vertical="center"/>
    </xf>
    <xf numFmtId="3" fontId="14" fillId="11" borderId="3" xfId="0" applyNumberFormat="1" applyFont="1" applyFill="1" applyBorder="1" applyAlignment="1" applyProtection="1">
      <alignment horizontal="center" vertical="center"/>
    </xf>
    <xf numFmtId="3" fontId="14" fillId="11" borderId="57" xfId="0" applyNumberFormat="1" applyFont="1" applyFill="1" applyBorder="1" applyAlignment="1" applyProtection="1">
      <alignment horizontal="center" vertical="center"/>
    </xf>
    <xf numFmtId="3" fontId="14" fillId="0" borderId="2" xfId="0" applyNumberFormat="1" applyFont="1" applyFill="1" applyBorder="1" applyAlignment="1" applyProtection="1">
      <alignment horizontal="center" vertical="center"/>
    </xf>
    <xf numFmtId="4" fontId="14" fillId="0" borderId="28" xfId="1" applyNumberFormat="1" applyFont="1" applyFill="1" applyBorder="1" applyAlignment="1" applyProtection="1">
      <alignment horizontal="center" vertical="center"/>
    </xf>
    <xf numFmtId="4" fontId="14" fillId="0" borderId="46" xfId="1" applyNumberFormat="1" applyFont="1" applyFill="1" applyBorder="1" applyAlignment="1" applyProtection="1">
      <alignment horizontal="center" vertical="center"/>
    </xf>
    <xf numFmtId="10" fontId="14" fillId="0" borderId="51" xfId="2" applyNumberFormat="1" applyFont="1" applyFill="1" applyBorder="1" applyAlignment="1" applyProtection="1">
      <alignment horizontal="center" vertical="center"/>
    </xf>
    <xf numFmtId="3" fontId="14" fillId="0" borderId="0" xfId="1" applyNumberFormat="1" applyFont="1" applyFill="1" applyBorder="1" applyAlignment="1" applyProtection="1">
      <alignment horizontal="center" vertical="center"/>
    </xf>
    <xf numFmtId="3" fontId="14" fillId="0" borderId="71" xfId="1" applyNumberFormat="1" applyFont="1" applyFill="1" applyBorder="1" applyAlignment="1" applyProtection="1">
      <alignment horizontal="center" vertical="center"/>
    </xf>
    <xf numFmtId="3" fontId="14" fillId="0" borderId="70" xfId="1" applyNumberFormat="1" applyFont="1" applyFill="1" applyBorder="1" applyAlignment="1" applyProtection="1">
      <alignment horizontal="center" vertical="center"/>
    </xf>
    <xf numFmtId="0" fontId="14" fillId="0" borderId="54" xfId="0" applyFont="1" applyFill="1" applyBorder="1" applyAlignment="1" applyProtection="1">
      <alignment horizontal="center" vertical="center" wrapText="1"/>
    </xf>
    <xf numFmtId="4" fontId="14" fillId="0" borderId="36" xfId="1" applyNumberFormat="1" applyFont="1" applyFill="1" applyBorder="1" applyAlignment="1" applyProtection="1">
      <alignment horizontal="center" vertical="center" wrapText="1"/>
    </xf>
    <xf numFmtId="0" fontId="3" fillId="0" borderId="49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10" fontId="13" fillId="0" borderId="0" xfId="2" applyNumberFormat="1" applyFont="1" applyFill="1" applyBorder="1" applyAlignment="1" applyProtection="1">
      <alignment horizontal="center" vertical="center"/>
    </xf>
    <xf numFmtId="4" fontId="14" fillId="0" borderId="25" xfId="0" applyNumberFormat="1" applyFont="1" applyFill="1" applyBorder="1" applyAlignment="1" applyProtection="1">
      <alignment horizontal="center" vertical="center"/>
    </xf>
    <xf numFmtId="4" fontId="14" fillId="2" borderId="27" xfId="0" applyNumberFormat="1" applyFont="1" applyFill="1" applyBorder="1" applyAlignment="1" applyProtection="1">
      <alignment horizontal="center" vertical="center"/>
      <protection locked="0"/>
    </xf>
    <xf numFmtId="1" fontId="47" fillId="3" borderId="0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44" fillId="0" borderId="0" xfId="0" applyFont="1" applyProtection="1"/>
    <xf numFmtId="0" fontId="45" fillId="0" borderId="0" xfId="0" applyFont="1" applyProtection="1"/>
    <xf numFmtId="0" fontId="43" fillId="0" borderId="0" xfId="0" applyFont="1" applyBorder="1" applyAlignment="1" applyProtection="1">
      <alignment horizontal="center" vertical="center"/>
    </xf>
    <xf numFmtId="0" fontId="0" fillId="0" borderId="0" xfId="0" applyBorder="1" applyProtection="1"/>
    <xf numFmtId="0" fontId="43" fillId="0" borderId="0" xfId="0" applyFont="1" applyBorder="1" applyProtection="1"/>
    <xf numFmtId="0" fontId="45" fillId="0" borderId="0" xfId="0" applyFont="1" applyBorder="1" applyProtection="1"/>
    <xf numFmtId="3" fontId="0" fillId="0" borderId="0" xfId="0" applyNumberFormat="1" applyProtection="1"/>
    <xf numFmtId="0" fontId="0" fillId="0" borderId="0" xfId="0" applyFill="1" applyBorder="1" applyProtection="1"/>
    <xf numFmtId="0" fontId="0" fillId="0" borderId="0" xfId="0" applyFill="1" applyProtection="1"/>
    <xf numFmtId="14" fontId="12" fillId="0" borderId="0" xfId="0" applyNumberFormat="1" applyFont="1" applyFill="1" applyBorder="1" applyAlignment="1" applyProtection="1">
      <alignment horizontal="center" vertical="center"/>
    </xf>
    <xf numFmtId="1" fontId="16" fillId="0" borderId="0" xfId="0" applyNumberFormat="1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Continuous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3" fillId="0" borderId="0" xfId="0" applyFont="1" applyProtection="1"/>
    <xf numFmtId="3" fontId="14" fillId="0" borderId="24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left" vertical="center"/>
    </xf>
    <xf numFmtId="3" fontId="14" fillId="0" borderId="40" xfId="0" applyNumberFormat="1" applyFont="1" applyFill="1" applyBorder="1" applyAlignment="1" applyProtection="1">
      <alignment horizontal="center" vertical="center"/>
    </xf>
    <xf numFmtId="3" fontId="14" fillId="0" borderId="1" xfId="0" applyNumberFormat="1" applyFont="1" applyFill="1" applyBorder="1" applyAlignment="1" applyProtection="1">
      <alignment horizontal="center" vertical="center"/>
    </xf>
    <xf numFmtId="10" fontId="14" fillId="6" borderId="34" xfId="2" applyNumberFormat="1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 applyProtection="1">
      <alignment horizontal="center" vertical="center"/>
    </xf>
    <xf numFmtId="10" fontId="14" fillId="6" borderId="63" xfId="2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Protection="1"/>
    <xf numFmtId="0" fontId="0" fillId="0" borderId="0" xfId="0" applyFill="1"/>
    <xf numFmtId="1" fontId="14" fillId="0" borderId="39" xfId="0" applyNumberFormat="1" applyFont="1" applyFill="1" applyBorder="1" applyAlignment="1" applyProtection="1">
      <alignment horizontal="center" vertical="center"/>
    </xf>
    <xf numFmtId="1" fontId="14" fillId="0" borderId="24" xfId="0" applyNumberFormat="1" applyFont="1" applyFill="1" applyBorder="1" applyAlignment="1" applyProtection="1">
      <alignment horizontal="center" vertical="center"/>
    </xf>
    <xf numFmtId="3" fontId="14" fillId="0" borderId="39" xfId="1" applyNumberFormat="1" applyFont="1" applyFill="1" applyBorder="1" applyAlignment="1" applyProtection="1">
      <alignment horizontal="center" vertical="center"/>
    </xf>
    <xf numFmtId="3" fontId="14" fillId="0" borderId="55" xfId="1" applyNumberFormat="1" applyFont="1" applyFill="1" applyBorder="1" applyAlignment="1" applyProtection="1">
      <alignment horizontal="center" vertical="center"/>
    </xf>
    <xf numFmtId="10" fontId="14" fillId="6" borderId="0" xfId="2" applyNumberFormat="1" applyFont="1" applyFill="1" applyBorder="1" applyAlignment="1" applyProtection="1">
      <alignment horizontal="center" vertical="center"/>
    </xf>
    <xf numFmtId="1" fontId="14" fillId="0" borderId="25" xfId="0" applyNumberFormat="1" applyFont="1" applyFill="1" applyBorder="1" applyAlignment="1" applyProtection="1">
      <alignment horizontal="center" vertical="center"/>
    </xf>
    <xf numFmtId="1" fontId="14" fillId="0" borderId="27" xfId="0" applyNumberFormat="1" applyFont="1" applyFill="1" applyBorder="1" applyAlignment="1" applyProtection="1">
      <alignment horizontal="center" vertical="center"/>
    </xf>
    <xf numFmtId="3" fontId="14" fillId="0" borderId="25" xfId="1" applyNumberFormat="1" applyFont="1" applyFill="1" applyBorder="1" applyAlignment="1" applyProtection="1">
      <alignment horizontal="center" vertical="center"/>
    </xf>
    <xf numFmtId="3" fontId="14" fillId="0" borderId="7" xfId="0" applyNumberFormat="1" applyFont="1" applyFill="1" applyBorder="1" applyAlignment="1" applyProtection="1">
      <alignment horizontal="center" vertical="center"/>
    </xf>
    <xf numFmtId="10" fontId="46" fillId="0" borderId="39" xfId="0" applyNumberFormat="1" applyFont="1" applyFill="1" applyBorder="1" applyAlignment="1" applyProtection="1">
      <alignment horizontal="center" vertical="center"/>
    </xf>
    <xf numFmtId="10" fontId="46" fillId="0" borderId="24" xfId="0" applyNumberFormat="1" applyFont="1" applyFill="1" applyBorder="1" applyAlignment="1" applyProtection="1">
      <alignment horizontal="center" vertical="center"/>
    </xf>
    <xf numFmtId="10" fontId="46" fillId="0" borderId="55" xfId="0" applyNumberFormat="1" applyFont="1" applyFill="1" applyBorder="1" applyAlignment="1" applyProtection="1">
      <alignment horizontal="center" vertical="center"/>
    </xf>
    <xf numFmtId="10" fontId="46" fillId="0" borderId="29" xfId="0" applyNumberFormat="1" applyFont="1" applyFill="1" applyBorder="1" applyAlignment="1" applyProtection="1">
      <alignment horizontal="center" vertical="center"/>
    </xf>
    <xf numFmtId="10" fontId="14" fillId="0" borderId="39" xfId="2" applyNumberFormat="1" applyFont="1" applyFill="1" applyBorder="1" applyAlignment="1" applyProtection="1">
      <alignment horizontal="center" vertical="center"/>
    </xf>
    <xf numFmtId="10" fontId="14" fillId="0" borderId="24" xfId="2" applyNumberFormat="1" applyFont="1" applyFill="1" applyBorder="1" applyAlignment="1" applyProtection="1">
      <alignment horizontal="center" vertical="center"/>
    </xf>
    <xf numFmtId="10" fontId="14" fillId="0" borderId="55" xfId="2" applyNumberFormat="1" applyFont="1" applyFill="1" applyBorder="1" applyAlignment="1" applyProtection="1">
      <alignment horizontal="center" vertical="center"/>
    </xf>
    <xf numFmtId="10" fontId="14" fillId="0" borderId="29" xfId="2" applyNumberFormat="1" applyFont="1" applyFill="1" applyBorder="1" applyAlignment="1" applyProtection="1">
      <alignment horizontal="center" vertical="center"/>
    </xf>
    <xf numFmtId="10" fontId="14" fillId="0" borderId="39" xfId="0" applyNumberFormat="1" applyFont="1" applyFill="1" applyBorder="1" applyAlignment="1" applyProtection="1">
      <alignment horizontal="center" vertical="center"/>
    </xf>
    <xf numFmtId="10" fontId="14" fillId="0" borderId="24" xfId="0" applyNumberFormat="1" applyFont="1" applyFill="1" applyBorder="1" applyAlignment="1" applyProtection="1">
      <alignment horizontal="center" vertical="center"/>
    </xf>
    <xf numFmtId="10" fontId="14" fillId="0" borderId="55" xfId="0" applyNumberFormat="1" applyFont="1" applyFill="1" applyBorder="1" applyAlignment="1" applyProtection="1">
      <alignment horizontal="center" vertical="center"/>
    </xf>
    <xf numFmtId="10" fontId="14" fillId="0" borderId="29" xfId="0" applyNumberFormat="1" applyFont="1" applyFill="1" applyBorder="1" applyAlignment="1" applyProtection="1">
      <alignment horizontal="center" vertical="center"/>
    </xf>
    <xf numFmtId="3" fontId="14" fillId="0" borderId="8" xfId="1" applyNumberFormat="1" applyFont="1" applyFill="1" applyBorder="1" applyAlignment="1" applyProtection="1">
      <alignment horizontal="center" vertical="center"/>
    </xf>
    <xf numFmtId="0" fontId="48" fillId="0" borderId="0" xfId="0" applyFont="1" applyProtection="1"/>
    <xf numFmtId="0" fontId="51" fillId="0" borderId="0" xfId="0" applyFont="1" applyFill="1" applyBorder="1" applyAlignment="1" applyProtection="1">
      <alignment horizontal="center"/>
    </xf>
    <xf numFmtId="0" fontId="52" fillId="0" borderId="0" xfId="0" applyFont="1" applyFill="1" applyAlignment="1" applyProtection="1">
      <alignment horizont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51" fillId="0" borderId="0" xfId="0" applyFont="1" applyFill="1" applyAlignment="1" applyProtection="1">
      <alignment horizontal="center" vertical="center"/>
    </xf>
    <xf numFmtId="165" fontId="26" fillId="0" borderId="11" xfId="0" applyNumberFormat="1" applyFont="1" applyFill="1" applyBorder="1" applyAlignment="1" applyProtection="1">
      <alignment horizontal="center" vertical="center"/>
    </xf>
    <xf numFmtId="0" fontId="13" fillId="0" borderId="11" xfId="0" applyFont="1" applyFill="1" applyBorder="1" applyAlignment="1" applyProtection="1">
      <alignment horizontal="left" vertical="center"/>
    </xf>
    <xf numFmtId="0" fontId="13" fillId="0" borderId="55" xfId="0" applyFont="1" applyFill="1" applyBorder="1" applyAlignment="1" applyProtection="1">
      <alignment horizontal="left" vertical="center"/>
    </xf>
    <xf numFmtId="0" fontId="57" fillId="0" borderId="0" xfId="8" applyFont="1" applyFill="1" applyAlignment="1" applyProtection="1">
      <alignment horizontal="right" vertical="center"/>
    </xf>
    <xf numFmtId="165" fontId="58" fillId="0" borderId="0" xfId="8" applyNumberFormat="1" applyFont="1" applyFill="1" applyAlignment="1" applyProtection="1">
      <alignment horizontal="center" vertical="center"/>
    </xf>
    <xf numFmtId="0" fontId="12" fillId="0" borderId="0" xfId="8" applyFont="1" applyFill="1" applyBorder="1" applyProtection="1"/>
    <xf numFmtId="0" fontId="12" fillId="0" borderId="0" xfId="8" applyFont="1" applyFill="1" applyProtection="1"/>
    <xf numFmtId="0" fontId="56" fillId="0" borderId="0" xfId="8" applyFont="1" applyAlignment="1" applyProtection="1">
      <alignment horizontal="right" vertical="center"/>
    </xf>
    <xf numFmtId="0" fontId="55" fillId="0" borderId="0" xfId="8" applyFill="1" applyBorder="1" applyAlignment="1" applyProtection="1">
      <alignment vertical="center"/>
    </xf>
    <xf numFmtId="0" fontId="55" fillId="0" borderId="0" xfId="8" applyFont="1" applyFill="1" applyBorder="1" applyAlignment="1" applyProtection="1">
      <alignment vertical="center"/>
    </xf>
    <xf numFmtId="0" fontId="55" fillId="0" borderId="0" xfId="8" applyAlignment="1" applyProtection="1">
      <alignment vertical="center"/>
    </xf>
    <xf numFmtId="0" fontId="60" fillId="0" borderId="8" xfId="8" applyFont="1" applyBorder="1" applyAlignment="1" applyProtection="1">
      <alignment horizontal="center" vertical="center"/>
    </xf>
    <xf numFmtId="0" fontId="12" fillId="0" borderId="0" xfId="8" applyFont="1" applyFill="1" applyBorder="1" applyAlignment="1" applyProtection="1">
      <alignment horizontal="center" vertical="center"/>
    </xf>
    <xf numFmtId="0" fontId="47" fillId="3" borderId="11" xfId="8" applyFont="1" applyFill="1" applyBorder="1" applyAlignment="1" applyProtection="1">
      <alignment horizontal="center" vertical="center"/>
    </xf>
    <xf numFmtId="0" fontId="47" fillId="3" borderId="31" xfId="8" applyFont="1" applyFill="1" applyBorder="1" applyAlignment="1" applyProtection="1">
      <alignment horizontal="center" vertical="top"/>
    </xf>
    <xf numFmtId="0" fontId="55" fillId="0" borderId="0" xfId="8" applyFill="1" applyBorder="1" applyAlignment="1" applyProtection="1">
      <alignment vertical="top"/>
    </xf>
    <xf numFmtId="0" fontId="55" fillId="0" borderId="0" xfId="8" applyAlignment="1" applyProtection="1">
      <alignment vertical="top"/>
    </xf>
    <xf numFmtId="0" fontId="61" fillId="0" borderId="61" xfId="8" applyFont="1" applyFill="1" applyBorder="1" applyAlignment="1" applyProtection="1">
      <alignment horizontal="center" vertical="center" wrapText="1"/>
    </xf>
    <xf numFmtId="44" fontId="61" fillId="0" borderId="61" xfId="9" applyFont="1" applyFill="1" applyBorder="1" applyAlignment="1" applyProtection="1">
      <alignment horizontal="center" vertical="center" wrapText="1"/>
    </xf>
    <xf numFmtId="0" fontId="12" fillId="0" borderId="0" xfId="8" applyFont="1" applyFill="1" applyBorder="1" applyAlignment="1" applyProtection="1"/>
    <xf numFmtId="0" fontId="12" fillId="0" borderId="0" xfId="8" applyFont="1" applyFill="1" applyBorder="1" applyAlignment="1" applyProtection="1">
      <alignment horizontal="center"/>
    </xf>
    <xf numFmtId="0" fontId="62" fillId="0" borderId="74" xfId="8" applyFont="1" applyFill="1" applyBorder="1" applyAlignment="1" applyProtection="1">
      <alignment vertical="center" wrapText="1"/>
    </xf>
    <xf numFmtId="44" fontId="62" fillId="0" borderId="74" xfId="9" applyFont="1" applyFill="1" applyBorder="1" applyAlignment="1" applyProtection="1">
      <alignment vertical="center" wrapText="1"/>
    </xf>
    <xf numFmtId="44" fontId="62" fillId="0" borderId="74" xfId="9" applyFont="1" applyFill="1" applyBorder="1" applyAlignment="1" applyProtection="1">
      <alignment horizontal="center" vertical="center" wrapText="1"/>
    </xf>
    <xf numFmtId="0" fontId="12" fillId="0" borderId="0" xfId="8" applyFont="1" applyFill="1" applyBorder="1" applyAlignment="1" applyProtection="1">
      <alignment horizontal="left"/>
    </xf>
    <xf numFmtId="0" fontId="63" fillId="0" borderId="26" xfId="8" applyFont="1" applyFill="1" applyBorder="1" applyAlignment="1" applyProtection="1">
      <alignment horizontal="left" vertical="center" wrapText="1"/>
    </xf>
    <xf numFmtId="44" fontId="63" fillId="14" borderId="26" xfId="9" applyFont="1" applyFill="1" applyBorder="1" applyAlignment="1" applyProtection="1">
      <alignment vertical="center" wrapText="1"/>
      <protection locked="0"/>
    </xf>
    <xf numFmtId="44" fontId="63" fillId="14" borderId="26" xfId="9" applyFont="1" applyFill="1" applyBorder="1" applyAlignment="1" applyProtection="1">
      <alignment horizontal="center" vertical="center" wrapText="1"/>
      <protection locked="0"/>
    </xf>
    <xf numFmtId="44" fontId="12" fillId="0" borderId="0" xfId="9" applyFont="1" applyFill="1" applyBorder="1" applyAlignment="1" applyProtection="1">
      <alignment horizontal="center"/>
    </xf>
    <xf numFmtId="0" fontId="63" fillId="0" borderId="11" xfId="8" applyFont="1" applyFill="1" applyBorder="1" applyAlignment="1" applyProtection="1">
      <alignment horizontal="left" vertical="center" wrapText="1"/>
    </xf>
    <xf numFmtId="44" fontId="63" fillId="14" borderId="11" xfId="9" applyFont="1" applyFill="1" applyBorder="1" applyAlignment="1" applyProtection="1">
      <alignment vertical="center" wrapText="1"/>
      <protection locked="0"/>
    </xf>
    <xf numFmtId="44" fontId="63" fillId="14" borderId="11" xfId="9" applyFont="1" applyFill="1" applyBorder="1" applyAlignment="1" applyProtection="1">
      <alignment horizontal="center" vertical="center" wrapText="1"/>
      <protection locked="0"/>
    </xf>
    <xf numFmtId="0" fontId="12" fillId="0" borderId="0" xfId="8" applyFont="1" applyFill="1" applyBorder="1" applyAlignment="1" applyProtection="1">
      <alignment horizontal="right"/>
    </xf>
    <xf numFmtId="0" fontId="63" fillId="0" borderId="78" xfId="8" applyFont="1" applyFill="1" applyBorder="1" applyAlignment="1" applyProtection="1">
      <alignment horizontal="left" vertical="center" wrapText="1"/>
      <protection locked="0"/>
    </xf>
    <xf numFmtId="44" fontId="63" fillId="14" borderId="78" xfId="9" applyFont="1" applyFill="1" applyBorder="1" applyAlignment="1" applyProtection="1">
      <alignment vertical="center" wrapText="1"/>
      <protection locked="0"/>
    </xf>
    <xf numFmtId="0" fontId="12" fillId="0" borderId="0" xfId="8" applyFont="1" applyFill="1" applyAlignment="1" applyProtection="1">
      <alignment horizontal="left"/>
      <protection locked="0"/>
    </xf>
    <xf numFmtId="44" fontId="14" fillId="0" borderId="0" xfId="9" applyFont="1" applyFill="1" applyBorder="1" applyAlignment="1" applyProtection="1">
      <alignment horizontal="center"/>
    </xf>
    <xf numFmtId="44" fontId="63" fillId="0" borderId="11" xfId="9" applyFont="1" applyFill="1" applyBorder="1" applyAlignment="1" applyProtection="1">
      <alignment horizontal="center" vertical="center" wrapText="1"/>
    </xf>
    <xf numFmtId="44" fontId="63" fillId="14" borderId="78" xfId="9" applyFont="1" applyFill="1" applyBorder="1" applyAlignment="1" applyProtection="1">
      <alignment horizontal="center" vertical="center" wrapText="1"/>
      <protection locked="0"/>
    </xf>
    <xf numFmtId="0" fontId="63" fillId="0" borderId="78" xfId="8" applyFont="1" applyFill="1" applyBorder="1" applyAlignment="1" applyProtection="1">
      <alignment horizontal="left" vertical="center" wrapText="1"/>
    </xf>
    <xf numFmtId="0" fontId="63" fillId="0" borderId="26" xfId="8" applyFont="1" applyFill="1" applyBorder="1" applyAlignment="1" applyProtection="1">
      <alignment horizontal="left" vertical="center" wrapText="1"/>
      <protection locked="0"/>
    </xf>
    <xf numFmtId="0" fontId="14" fillId="0" borderId="0" xfId="8" applyFont="1" applyFill="1" applyBorder="1" applyAlignment="1" applyProtection="1">
      <alignment horizontal="center"/>
    </xf>
    <xf numFmtId="0" fontId="63" fillId="0" borderId="11" xfId="8" applyFont="1" applyFill="1" applyBorder="1" applyAlignment="1" applyProtection="1">
      <alignment horizontal="left" vertical="center" wrapText="1"/>
      <protection locked="0"/>
    </xf>
    <xf numFmtId="0" fontId="63" fillId="0" borderId="79" xfId="8" applyFont="1" applyFill="1" applyBorder="1" applyAlignment="1" applyProtection="1">
      <alignment horizontal="left" vertical="center" wrapText="1"/>
      <protection locked="0"/>
    </xf>
    <xf numFmtId="44" fontId="63" fillId="14" borderId="79" xfId="9" applyFont="1" applyFill="1" applyBorder="1" applyAlignment="1" applyProtection="1">
      <alignment horizontal="center" vertical="center" wrapText="1"/>
      <protection locked="0"/>
    </xf>
    <xf numFmtId="0" fontId="64" fillId="0" borderId="0" xfId="8" applyFont="1" applyFill="1" applyBorder="1" applyAlignment="1" applyProtection="1">
      <alignment horizontal="left"/>
    </xf>
    <xf numFmtId="0" fontId="64" fillId="0" borderId="0" xfId="8" applyFont="1" applyFill="1" applyBorder="1" applyAlignment="1" applyProtection="1">
      <alignment horizontal="center"/>
    </xf>
    <xf numFmtId="0" fontId="66" fillId="0" borderId="0" xfId="8" applyFont="1" applyFill="1" applyBorder="1" applyAlignment="1" applyProtection="1">
      <alignment horizontal="center"/>
    </xf>
    <xf numFmtId="0" fontId="69" fillId="0" borderId="0" xfId="8" applyFont="1" applyFill="1" applyBorder="1" applyAlignment="1" applyProtection="1">
      <alignment horizontal="center" vertical="center" wrapText="1"/>
    </xf>
    <xf numFmtId="44" fontId="63" fillId="0" borderId="0" xfId="9" applyFont="1" applyFill="1" applyBorder="1" applyAlignment="1" applyProtection="1">
      <alignment horizontal="center" vertical="center" wrapText="1"/>
    </xf>
    <xf numFmtId="0" fontId="60" fillId="0" borderId="0" xfId="8" applyFont="1" applyBorder="1" applyAlignment="1" applyProtection="1">
      <alignment horizontal="center" vertical="center"/>
    </xf>
    <xf numFmtId="0" fontId="60" fillId="0" borderId="0" xfId="8" applyFont="1" applyAlignment="1" applyProtection="1">
      <alignment horizontal="center" vertical="center"/>
    </xf>
    <xf numFmtId="0" fontId="55" fillId="0" borderId="0" xfId="8" applyProtection="1"/>
    <xf numFmtId="0" fontId="55" fillId="0" borderId="0" xfId="8" applyAlignment="1" applyProtection="1">
      <alignment horizontal="center"/>
    </xf>
    <xf numFmtId="0" fontId="39" fillId="0" borderId="11" xfId="8" applyFont="1" applyFill="1" applyBorder="1" applyAlignment="1" applyProtection="1">
      <alignment horizontal="left" vertical="center" wrapText="1"/>
    </xf>
    <xf numFmtId="44" fontId="39" fillId="14" borderId="11" xfId="9" applyFont="1" applyFill="1" applyBorder="1" applyAlignment="1" applyProtection="1">
      <alignment horizontal="center" vertical="center" wrapText="1"/>
      <protection locked="0"/>
    </xf>
    <xf numFmtId="0" fontId="39" fillId="0" borderId="11" xfId="8" applyFont="1" applyFill="1" applyBorder="1" applyAlignment="1" applyProtection="1">
      <alignment horizontal="left" vertical="center" wrapText="1"/>
      <protection locked="0"/>
    </xf>
    <xf numFmtId="0" fontId="57" fillId="0" borderId="11" xfId="8" applyFont="1" applyFill="1" applyBorder="1" applyAlignment="1" applyProtection="1">
      <alignment horizontal="right" vertical="center"/>
    </xf>
    <xf numFmtId="44" fontId="57" fillId="0" borderId="11" xfId="9" applyFont="1" applyFill="1" applyBorder="1" applyAlignment="1" applyProtection="1">
      <alignment horizontal="center" vertical="center"/>
    </xf>
    <xf numFmtId="0" fontId="55" fillId="0" borderId="0" xfId="8" applyAlignment="1" applyProtection="1">
      <alignment horizontal="center" vertical="center"/>
    </xf>
    <xf numFmtId="0" fontId="12" fillId="0" borderId="0" xfId="8" applyFont="1" applyFill="1" applyBorder="1" applyAlignment="1" applyProtection="1">
      <alignment vertical="center"/>
    </xf>
    <xf numFmtId="0" fontId="12" fillId="0" borderId="0" xfId="8" applyFont="1" applyFill="1" applyAlignment="1" applyProtection="1">
      <alignment vertical="center"/>
    </xf>
    <xf numFmtId="0" fontId="57" fillId="0" borderId="0" xfId="8" applyFont="1" applyFill="1" applyBorder="1" applyAlignment="1" applyProtection="1">
      <alignment horizontal="right"/>
    </xf>
    <xf numFmtId="44" fontId="57" fillId="0" borderId="0" xfId="9" applyFont="1" applyFill="1" applyBorder="1" applyAlignment="1" applyProtection="1">
      <alignment horizontal="center"/>
    </xf>
    <xf numFmtId="0" fontId="55" fillId="0" borderId="20" xfId="8" applyFont="1" applyFill="1" applyBorder="1" applyProtection="1"/>
    <xf numFmtId="0" fontId="57" fillId="0" borderId="52" xfId="8" applyFont="1" applyFill="1" applyBorder="1" applyAlignment="1" applyProtection="1">
      <alignment horizontal="center"/>
    </xf>
    <xf numFmtId="0" fontId="12" fillId="0" borderId="11" xfId="8" applyFont="1" applyFill="1" applyBorder="1" applyAlignment="1" applyProtection="1">
      <alignment horizontal="center" vertical="center" wrapText="1"/>
    </xf>
    <xf numFmtId="0" fontId="12" fillId="0" borderId="11" xfId="8" applyFont="1" applyFill="1" applyBorder="1" applyAlignment="1" applyProtection="1">
      <alignment horizontal="center" vertical="center"/>
    </xf>
    <xf numFmtId="0" fontId="12" fillId="0" borderId="0" xfId="8" applyFont="1" applyFill="1" applyAlignment="1" applyProtection="1">
      <alignment horizontal="center"/>
    </xf>
    <xf numFmtId="0" fontId="56" fillId="0" borderId="0" xfId="8" applyFont="1" applyAlignment="1" applyProtection="1">
      <alignment horizontal="left" vertical="center"/>
    </xf>
    <xf numFmtId="0" fontId="72" fillId="0" borderId="11" xfId="8" applyFont="1" applyBorder="1" applyAlignment="1" applyProtection="1">
      <alignment horizontal="center" vertical="center"/>
    </xf>
    <xf numFmtId="0" fontId="47" fillId="3" borderId="61" xfId="8" applyFont="1" applyFill="1" applyBorder="1" applyAlignment="1" applyProtection="1">
      <alignment horizontal="center" vertical="center" wrapText="1"/>
    </xf>
    <xf numFmtId="3" fontId="47" fillId="0" borderId="61" xfId="8" applyNumberFormat="1" applyFont="1" applyFill="1" applyBorder="1" applyAlignment="1" applyProtection="1">
      <alignment horizontal="center" vertical="center" wrapText="1"/>
    </xf>
    <xf numFmtId="0" fontId="61" fillId="0" borderId="36" xfId="8" applyFont="1" applyFill="1" applyBorder="1" applyAlignment="1" applyProtection="1">
      <alignment horizontal="center" vertical="center" wrapText="1"/>
    </xf>
    <xf numFmtId="44" fontId="61" fillId="0" borderId="74" xfId="9" applyFont="1" applyFill="1" applyBorder="1" applyAlignment="1" applyProtection="1">
      <alignment horizontal="center" vertical="center" wrapText="1"/>
    </xf>
    <xf numFmtId="0" fontId="61" fillId="0" borderId="37" xfId="8" applyFont="1" applyFill="1" applyBorder="1" applyAlignment="1" applyProtection="1">
      <alignment horizontal="center" vertical="center" wrapText="1"/>
    </xf>
    <xf numFmtId="44" fontId="61" fillId="0" borderId="37" xfId="9" applyFont="1" applyFill="1" applyBorder="1" applyAlignment="1" applyProtection="1">
      <alignment horizontal="center" vertical="center" wrapText="1"/>
    </xf>
    <xf numFmtId="44" fontId="61" fillId="0" borderId="70" xfId="9" applyFont="1" applyFill="1" applyBorder="1" applyAlignment="1" applyProtection="1">
      <alignment horizontal="center" vertical="center" wrapText="1"/>
    </xf>
    <xf numFmtId="44" fontId="5" fillId="0" borderId="74" xfId="9" applyFont="1" applyFill="1" applyBorder="1" applyAlignment="1" applyProtection="1">
      <alignment horizontal="center" vertical="center" wrapText="1"/>
    </xf>
    <xf numFmtId="44" fontId="3" fillId="0" borderId="26" xfId="9" applyFont="1" applyFill="1" applyBorder="1" applyAlignment="1" applyProtection="1">
      <alignment horizontal="center" vertical="center" wrapText="1"/>
    </xf>
    <xf numFmtId="44" fontId="12" fillId="0" borderId="26" xfId="9" applyFont="1" applyFill="1" applyBorder="1" applyAlignment="1" applyProtection="1">
      <alignment horizontal="center"/>
    </xf>
    <xf numFmtId="44" fontId="5" fillId="0" borderId="61" xfId="9" applyFont="1" applyFill="1" applyBorder="1" applyAlignment="1" applyProtection="1">
      <alignment horizontal="center" vertical="center" wrapText="1"/>
    </xf>
    <xf numFmtId="44" fontId="63" fillId="0" borderId="74" xfId="9" applyFont="1" applyFill="1" applyBorder="1" applyAlignment="1" applyProtection="1">
      <alignment horizontal="center" vertical="center" wrapText="1"/>
    </xf>
    <xf numFmtId="44" fontId="3" fillId="0" borderId="74" xfId="9" applyFont="1" applyFill="1" applyBorder="1" applyAlignment="1" applyProtection="1">
      <alignment horizontal="center" vertical="center" wrapText="1"/>
    </xf>
    <xf numFmtId="0" fontId="61" fillId="0" borderId="0" xfId="8" applyFont="1" applyFill="1" applyBorder="1" applyAlignment="1" applyProtection="1">
      <alignment horizontal="center" vertical="center" wrapText="1"/>
    </xf>
    <xf numFmtId="165" fontId="59" fillId="0" borderId="0" xfId="8" applyNumberFormat="1" applyFont="1" applyBorder="1" applyAlignment="1" applyProtection="1">
      <alignment horizontal="center" vertical="center"/>
    </xf>
    <xf numFmtId="3" fontId="47" fillId="3" borderId="61" xfId="8" applyNumberFormat="1" applyFont="1" applyFill="1" applyBorder="1" applyAlignment="1" applyProtection="1">
      <alignment horizontal="center" vertical="center" wrapText="1"/>
    </xf>
    <xf numFmtId="3" fontId="47" fillId="0" borderId="61" xfId="8" applyNumberFormat="1" applyFont="1" applyFill="1" applyBorder="1" applyAlignment="1" applyProtection="1">
      <alignment horizontal="center" vertical="center"/>
    </xf>
    <xf numFmtId="0" fontId="61" fillId="0" borderId="52" xfId="8" applyFont="1" applyFill="1" applyBorder="1" applyAlignment="1" applyProtection="1">
      <alignment horizontal="center" vertical="center" wrapText="1"/>
    </xf>
    <xf numFmtId="44" fontId="61" fillId="0" borderId="52" xfId="9" applyFont="1" applyFill="1" applyBorder="1" applyAlignment="1" applyProtection="1">
      <alignment horizontal="center" vertical="center" wrapText="1"/>
    </xf>
    <xf numFmtId="44" fontId="63" fillId="0" borderId="26" xfId="9" applyFont="1" applyFill="1" applyBorder="1" applyAlignment="1" applyProtection="1">
      <alignment vertical="center" wrapText="1"/>
    </xf>
    <xf numFmtId="44" fontId="63" fillId="0" borderId="26" xfId="9" applyFont="1" applyFill="1" applyBorder="1" applyAlignment="1" applyProtection="1">
      <alignment horizontal="center" vertical="center" wrapText="1"/>
    </xf>
    <xf numFmtId="44" fontId="63" fillId="0" borderId="11" xfId="9" applyFont="1" applyFill="1" applyBorder="1" applyAlignment="1" applyProtection="1">
      <alignment vertical="center" wrapText="1"/>
    </xf>
    <xf numFmtId="44" fontId="63" fillId="0" borderId="79" xfId="9" applyFont="1" applyFill="1" applyBorder="1" applyAlignment="1" applyProtection="1">
      <alignment horizontal="center" vertical="center" wrapText="1"/>
    </xf>
    <xf numFmtId="165" fontId="60" fillId="0" borderId="11" xfId="8" applyNumberFormat="1" applyFont="1" applyBorder="1" applyAlignment="1" applyProtection="1">
      <alignment horizontal="center" vertical="center"/>
    </xf>
    <xf numFmtId="165" fontId="60" fillId="0" borderId="11" xfId="8" applyNumberFormat="1" applyFont="1" applyBorder="1" applyAlignment="1" applyProtection="1">
      <alignment vertical="center"/>
    </xf>
    <xf numFmtId="1" fontId="47" fillId="3" borderId="11" xfId="8" applyNumberFormat="1" applyFont="1" applyFill="1" applyBorder="1" applyAlignment="1" applyProtection="1">
      <alignment horizontal="center" vertical="center"/>
    </xf>
    <xf numFmtId="1" fontId="47" fillId="3" borderId="31" xfId="8" applyNumberFormat="1" applyFont="1" applyFill="1" applyBorder="1" applyAlignment="1" applyProtection="1">
      <alignment horizontal="center" vertical="top"/>
    </xf>
    <xf numFmtId="1" fontId="47" fillId="3" borderId="78" xfId="8" applyNumberFormat="1" applyFont="1" applyFill="1" applyBorder="1" applyAlignment="1" applyProtection="1">
      <alignment horizontal="center" vertical="center" wrapText="1"/>
    </xf>
    <xf numFmtId="0" fontId="47" fillId="0" borderId="78" xfId="8" applyFont="1" applyFill="1" applyBorder="1" applyAlignment="1" applyProtection="1">
      <alignment horizontal="center" vertical="center"/>
    </xf>
    <xf numFmtId="44" fontId="63" fillId="0" borderId="26" xfId="9" applyNumberFormat="1" applyFont="1" applyFill="1" applyBorder="1" applyAlignment="1" applyProtection="1">
      <alignment vertical="center" wrapText="1"/>
    </xf>
    <xf numFmtId="44" fontId="63" fillId="0" borderId="11" xfId="9" applyNumberFormat="1" applyFont="1" applyFill="1" applyBorder="1" applyAlignment="1" applyProtection="1">
      <alignment vertical="center" wrapText="1"/>
    </xf>
    <xf numFmtId="44" fontId="63" fillId="0" borderId="78" xfId="9" applyNumberFormat="1" applyFont="1" applyFill="1" applyBorder="1" applyAlignment="1" applyProtection="1">
      <alignment vertical="center" wrapText="1"/>
    </xf>
    <xf numFmtId="0" fontId="47" fillId="3" borderId="36" xfId="8" applyFont="1" applyFill="1" applyBorder="1" applyAlignment="1" applyProtection="1">
      <alignment horizontal="center" vertical="center" wrapText="1"/>
    </xf>
    <xf numFmtId="0" fontId="62" fillId="0" borderId="73" xfId="8" applyFont="1" applyFill="1" applyBorder="1" applyAlignment="1" applyProtection="1">
      <alignment vertical="center" wrapText="1"/>
    </xf>
    <xf numFmtId="0" fontId="63" fillId="0" borderId="7" xfId="8" applyFont="1" applyFill="1" applyBorder="1" applyAlignment="1" applyProtection="1">
      <alignment horizontal="left" vertical="center" wrapText="1"/>
    </xf>
    <xf numFmtId="0" fontId="63" fillId="0" borderId="1" xfId="8" applyFont="1" applyFill="1" applyBorder="1" applyAlignment="1" applyProtection="1">
      <alignment horizontal="left" vertical="center" wrapText="1"/>
    </xf>
    <xf numFmtId="0" fontId="63" fillId="0" borderId="5" xfId="8" applyFont="1" applyFill="1" applyBorder="1" applyAlignment="1" applyProtection="1">
      <alignment horizontal="left" vertical="center" wrapText="1"/>
    </xf>
    <xf numFmtId="3" fontId="47" fillId="0" borderId="38" xfId="8" applyNumberFormat="1" applyFont="1" applyFill="1" applyBorder="1" applyAlignment="1" applyProtection="1">
      <alignment horizontal="center" vertical="center" wrapText="1"/>
    </xf>
    <xf numFmtId="44" fontId="61" fillId="0" borderId="72" xfId="9" applyFont="1" applyFill="1" applyBorder="1" applyAlignment="1" applyProtection="1">
      <alignment horizontal="center" vertical="center" wrapText="1"/>
    </xf>
    <xf numFmtId="44" fontId="5" fillId="0" borderId="72" xfId="9" applyFont="1" applyFill="1" applyBorder="1" applyAlignment="1" applyProtection="1">
      <alignment horizontal="center" vertical="center" wrapText="1"/>
    </xf>
    <xf numFmtId="44" fontId="3" fillId="0" borderId="9" xfId="9" applyFont="1" applyFill="1" applyBorder="1" applyAlignment="1" applyProtection="1">
      <alignment horizontal="center" vertical="center" wrapText="1"/>
    </xf>
    <xf numFmtId="44" fontId="5" fillId="0" borderId="38" xfId="9" applyFont="1" applyFill="1" applyBorder="1" applyAlignment="1" applyProtection="1">
      <alignment horizontal="center" vertical="center" wrapText="1"/>
    </xf>
    <xf numFmtId="44" fontId="62" fillId="0" borderId="61" xfId="9" applyFont="1" applyFill="1" applyBorder="1" applyAlignment="1" applyProtection="1">
      <alignment horizontal="center" vertical="center" wrapText="1"/>
    </xf>
    <xf numFmtId="44" fontId="63" fillId="0" borderId="67" xfId="9" applyFont="1" applyFill="1" applyBorder="1" applyAlignment="1" applyProtection="1">
      <alignment horizontal="center" vertical="center" wrapText="1"/>
    </xf>
    <xf numFmtId="0" fontId="63" fillId="0" borderId="69" xfId="8" applyFont="1" applyFill="1" applyBorder="1" applyAlignment="1" applyProtection="1">
      <alignment horizontal="left" vertical="center" wrapText="1"/>
    </xf>
    <xf numFmtId="3" fontId="47" fillId="0" borderId="38" xfId="8" applyNumberFormat="1" applyFont="1" applyFill="1" applyBorder="1" applyAlignment="1" applyProtection="1">
      <alignment horizontal="center" vertical="center"/>
    </xf>
    <xf numFmtId="44" fontId="5" fillId="0" borderId="37" xfId="9" applyFont="1" applyFill="1" applyBorder="1" applyAlignment="1" applyProtection="1">
      <alignment horizontal="center" vertical="center" wrapText="1"/>
    </xf>
    <xf numFmtId="44" fontId="12" fillId="0" borderId="3" xfId="8" applyNumberFormat="1" applyFont="1" applyFill="1" applyBorder="1" applyProtection="1"/>
    <xf numFmtId="44" fontId="63" fillId="0" borderId="63" xfId="9" applyFont="1" applyFill="1" applyBorder="1" applyAlignment="1" applyProtection="1">
      <alignment horizontal="center" vertical="center" wrapText="1"/>
    </xf>
    <xf numFmtId="44" fontId="3" fillId="0" borderId="72" xfId="9" applyFont="1" applyFill="1" applyBorder="1" applyAlignment="1" applyProtection="1">
      <alignment horizontal="center" vertical="center" wrapText="1"/>
    </xf>
    <xf numFmtId="44" fontId="63" fillId="0" borderId="61" xfId="9" applyFont="1" applyFill="1" applyBorder="1" applyAlignment="1" applyProtection="1">
      <alignment horizontal="center" vertical="center" wrapText="1"/>
    </xf>
    <xf numFmtId="44" fontId="3" fillId="0" borderId="37" xfId="9" applyFont="1" applyFill="1" applyBorder="1" applyAlignment="1" applyProtection="1">
      <alignment horizontal="center" vertical="center" wrapText="1"/>
    </xf>
    <xf numFmtId="3" fontId="14" fillId="15" borderId="2" xfId="4" applyNumberFormat="1" applyFont="1" applyFill="1" applyBorder="1" applyAlignment="1" applyProtection="1">
      <alignment horizontal="center" vertical="center"/>
    </xf>
    <xf numFmtId="3" fontId="14" fillId="15" borderId="29" xfId="4" applyNumberFormat="1" applyFont="1" applyFill="1" applyBorder="1" applyAlignment="1" applyProtection="1">
      <alignment horizontal="center" vertical="center"/>
    </xf>
    <xf numFmtId="3" fontId="14" fillId="15" borderId="3" xfId="4" applyNumberFormat="1" applyFont="1" applyFill="1" applyBorder="1" applyAlignment="1" applyProtection="1">
      <alignment horizontal="center" vertical="center"/>
    </xf>
    <xf numFmtId="3" fontId="14" fillId="15" borderId="28" xfId="4" applyNumberFormat="1" applyFont="1" applyFill="1" applyBorder="1" applyAlignment="1" applyProtection="1">
      <alignment horizontal="center" vertical="center"/>
    </xf>
    <xf numFmtId="3" fontId="14" fillId="15" borderId="1" xfId="4" applyNumberFormat="1" applyFont="1" applyFill="1" applyBorder="1" applyAlignment="1" applyProtection="1">
      <alignment horizontal="center" vertical="center"/>
    </xf>
    <xf numFmtId="2" fontId="14" fillId="15" borderId="58" xfId="4" applyNumberFormat="1" applyFont="1" applyFill="1" applyBorder="1" applyAlignment="1" applyProtection="1">
      <alignment horizontal="center" vertical="center"/>
    </xf>
    <xf numFmtId="4" fontId="14" fillId="15" borderId="55" xfId="6" applyNumberFormat="1" applyFont="1" applyFill="1" applyBorder="1" applyAlignment="1" applyProtection="1">
      <alignment horizontal="center" vertical="center"/>
    </xf>
    <xf numFmtId="10" fontId="14" fillId="15" borderId="58" xfId="5" applyNumberFormat="1" applyFont="1" applyFill="1" applyBorder="1" applyAlignment="1" applyProtection="1">
      <alignment horizontal="center" vertical="center"/>
    </xf>
    <xf numFmtId="3" fontId="13" fillId="15" borderId="58" xfId="4" applyNumberFormat="1" applyFont="1" applyFill="1" applyBorder="1" applyAlignment="1" applyProtection="1">
      <alignment horizontal="center" vertical="center"/>
    </xf>
    <xf numFmtId="3" fontId="14" fillId="15" borderId="11" xfId="4" applyNumberFormat="1" applyFont="1" applyFill="1" applyBorder="1" applyAlignment="1" applyProtection="1">
      <alignment horizontal="center" vertical="center"/>
    </xf>
    <xf numFmtId="1" fontId="14" fillId="15" borderId="1" xfId="4" applyNumberFormat="1" applyFont="1" applyFill="1" applyBorder="1" applyAlignment="1" applyProtection="1">
      <alignment horizontal="center" vertical="center"/>
    </xf>
    <xf numFmtId="1" fontId="14" fillId="15" borderId="55" xfId="4" applyNumberFormat="1" applyFont="1" applyFill="1" applyBorder="1" applyAlignment="1" applyProtection="1">
      <alignment horizontal="center" vertical="center"/>
    </xf>
    <xf numFmtId="4" fontId="14" fillId="15" borderId="58" xfId="6" applyNumberFormat="1" applyFont="1" applyFill="1" applyBorder="1" applyAlignment="1" applyProtection="1">
      <alignment horizontal="center" vertical="center"/>
    </xf>
    <xf numFmtId="10" fontId="14" fillId="15" borderId="28" xfId="5" applyNumberFormat="1" applyFont="1" applyFill="1" applyBorder="1" applyAlignment="1" applyProtection="1">
      <alignment horizontal="center" vertical="center"/>
    </xf>
    <xf numFmtId="3" fontId="13" fillId="15" borderId="61" xfId="4" applyNumberFormat="1" applyFont="1" applyFill="1" applyBorder="1" applyAlignment="1" applyProtection="1">
      <alignment horizontal="center" vertical="center"/>
    </xf>
    <xf numFmtId="3" fontId="14" fillId="15" borderId="72" xfId="4" applyNumberFormat="1" applyFont="1" applyFill="1" applyBorder="1" applyAlignment="1" applyProtection="1">
      <alignment horizontal="center" vertical="center"/>
    </xf>
    <xf numFmtId="3" fontId="14" fillId="15" borderId="73" xfId="4" applyNumberFormat="1" applyFont="1" applyFill="1" applyBorder="1" applyAlignment="1" applyProtection="1">
      <alignment horizontal="center" vertical="center"/>
    </xf>
    <xf numFmtId="3" fontId="14" fillId="15" borderId="36" xfId="4" applyNumberFormat="1" applyFont="1" applyFill="1" applyBorder="1" applyAlignment="1" applyProtection="1">
      <alignment horizontal="center" vertical="center"/>
    </xf>
    <xf numFmtId="3" fontId="14" fillId="15" borderId="70" xfId="4" applyNumberFormat="1" applyFont="1" applyFill="1" applyBorder="1" applyAlignment="1" applyProtection="1">
      <alignment horizontal="center" vertical="center"/>
    </xf>
    <xf numFmtId="3" fontId="14" fillId="15" borderId="37" xfId="4" applyNumberFormat="1" applyFont="1" applyFill="1" applyBorder="1" applyAlignment="1" applyProtection="1">
      <alignment horizontal="center" vertical="center"/>
    </xf>
    <xf numFmtId="1" fontId="14" fillId="15" borderId="74" xfId="4" applyNumberFormat="1" applyFont="1" applyFill="1" applyBorder="1" applyAlignment="1" applyProtection="1">
      <alignment horizontal="center" vertical="center"/>
    </xf>
    <xf numFmtId="4" fontId="14" fillId="15" borderId="36" xfId="6" applyNumberFormat="1" applyFont="1" applyFill="1" applyBorder="1" applyAlignment="1" applyProtection="1">
      <alignment horizontal="center" vertical="center" wrapText="1"/>
    </xf>
    <xf numFmtId="10" fontId="14" fillId="15" borderId="61" xfId="5" applyNumberFormat="1" applyFont="1" applyFill="1" applyBorder="1" applyAlignment="1" applyProtection="1">
      <alignment horizontal="center" vertical="center"/>
    </xf>
    <xf numFmtId="3" fontId="37" fillId="0" borderId="0" xfId="0" applyNumberFormat="1" applyFont="1" applyFill="1" applyBorder="1" applyAlignment="1" applyProtection="1">
      <alignment horizontal="center" vertical="center"/>
    </xf>
    <xf numFmtId="1" fontId="37" fillId="0" borderId="0" xfId="0" applyNumberFormat="1" applyFont="1" applyFill="1" applyBorder="1" applyAlignment="1" applyProtection="1">
      <alignment horizontal="center" vertical="center"/>
    </xf>
    <xf numFmtId="10" fontId="37" fillId="0" borderId="0" xfId="2" applyNumberFormat="1" applyFont="1" applyFill="1" applyBorder="1" applyAlignment="1" applyProtection="1">
      <alignment horizontal="center" vertical="center"/>
    </xf>
    <xf numFmtId="2" fontId="37" fillId="0" borderId="0" xfId="2" applyNumberFormat="1" applyFont="1" applyFill="1" applyBorder="1" applyAlignment="1" applyProtection="1">
      <alignment horizontal="center" vertical="center"/>
    </xf>
    <xf numFmtId="3" fontId="14" fillId="2" borderId="53" xfId="0" applyNumberFormat="1" applyFont="1" applyFill="1" applyBorder="1" applyAlignment="1" applyProtection="1">
      <alignment horizontal="center" vertical="center"/>
      <protection locked="0"/>
    </xf>
    <xf numFmtId="3" fontId="14" fillId="2" borderId="11" xfId="0" applyNumberFormat="1" applyFont="1" applyFill="1" applyBorder="1" applyAlignment="1" applyProtection="1">
      <alignment horizontal="center" vertical="center"/>
      <protection locked="0"/>
    </xf>
    <xf numFmtId="3" fontId="14" fillId="2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Fill="1" applyProtection="1"/>
    <xf numFmtId="3" fontId="0" fillId="0" borderId="0" xfId="0" applyNumberFormat="1" applyFill="1" applyBorder="1" applyProtection="1"/>
    <xf numFmtId="3" fontId="14" fillId="0" borderId="64" xfId="1" applyNumberFormat="1" applyFont="1" applyFill="1" applyBorder="1" applyAlignment="1" applyProtection="1">
      <alignment horizontal="center" vertical="center"/>
    </xf>
    <xf numFmtId="2" fontId="37" fillId="0" borderId="0" xfId="0" applyNumberFormat="1" applyFont="1" applyFill="1" applyBorder="1" applyAlignment="1" applyProtection="1">
      <alignment horizontal="center" vertical="center"/>
    </xf>
    <xf numFmtId="3" fontId="14" fillId="0" borderId="22" xfId="1" applyNumberFormat="1" applyFont="1" applyFill="1" applyBorder="1" applyAlignment="1" applyProtection="1">
      <alignment horizontal="center" vertical="center"/>
    </xf>
    <xf numFmtId="3" fontId="13" fillId="15" borderId="58" xfId="4" applyNumberFormat="1" applyFont="1" applyFill="1" applyBorder="1" applyAlignment="1" applyProtection="1">
      <alignment horizontal="center" vertical="center" wrapText="1"/>
    </xf>
    <xf numFmtId="3" fontId="13" fillId="15" borderId="28" xfId="4" applyNumberFormat="1" applyFont="1" applyFill="1" applyBorder="1" applyAlignment="1" applyProtection="1">
      <alignment horizontal="center" vertical="center" wrapText="1"/>
    </xf>
    <xf numFmtId="1" fontId="14" fillId="0" borderId="5" xfId="4" applyNumberFormat="1" applyFont="1" applyFill="1" applyBorder="1" applyAlignment="1" applyProtection="1">
      <alignment horizontal="center" vertical="center"/>
    </xf>
    <xf numFmtId="4" fontId="14" fillId="0" borderId="60" xfId="4" applyNumberFormat="1" applyFont="1" applyFill="1" applyBorder="1" applyAlignment="1" applyProtection="1">
      <alignment horizontal="center" vertical="center"/>
    </xf>
    <xf numFmtId="4" fontId="14" fillId="0" borderId="66" xfId="6" applyNumberFormat="1" applyFont="1" applyFill="1" applyBorder="1" applyAlignment="1" applyProtection="1">
      <alignment horizontal="center" vertical="center"/>
    </xf>
    <xf numFmtId="0" fontId="31" fillId="9" borderId="63" xfId="0" applyFont="1" applyFill="1" applyBorder="1" applyAlignment="1" applyProtection="1">
      <alignment horizontal="center" vertical="center" wrapText="1"/>
    </xf>
    <xf numFmtId="3" fontId="14" fillId="0" borderId="71" xfId="0" applyNumberFormat="1" applyFont="1" applyFill="1" applyBorder="1" applyAlignment="1" applyProtection="1">
      <alignment horizontal="center" vertical="center"/>
    </xf>
    <xf numFmtId="4" fontId="14" fillId="0" borderId="61" xfId="1" applyNumberFormat="1" applyFont="1" applyFill="1" applyBorder="1" applyAlignment="1" applyProtection="1">
      <alignment horizontal="center" vertical="center"/>
    </xf>
    <xf numFmtId="0" fontId="0" fillId="0" borderId="0" xfId="0" applyBorder="1"/>
    <xf numFmtId="0" fontId="31" fillId="0" borderId="63" xfId="0" applyFont="1" applyFill="1" applyBorder="1" applyAlignment="1" applyProtection="1">
      <alignment horizontal="center" vertical="center"/>
    </xf>
    <xf numFmtId="2" fontId="14" fillId="0" borderId="20" xfId="0" applyNumberFormat="1" applyFont="1" applyFill="1" applyBorder="1" applyAlignment="1" applyProtection="1">
      <alignment horizontal="center" vertical="center"/>
    </xf>
    <xf numFmtId="2" fontId="14" fillId="15" borderId="2" xfId="4" applyNumberFormat="1" applyFont="1" applyFill="1" applyBorder="1" applyAlignment="1" applyProtection="1">
      <alignment horizontal="center" vertical="center"/>
    </xf>
    <xf numFmtId="10" fontId="14" fillId="15" borderId="57" xfId="5" applyNumberFormat="1" applyFont="1" applyFill="1" applyBorder="1" applyAlignment="1" applyProtection="1">
      <alignment horizontal="center" vertical="center"/>
    </xf>
    <xf numFmtId="3" fontId="14" fillId="0" borderId="55" xfId="4" applyNumberFormat="1" applyFont="1" applyFill="1" applyBorder="1" applyAlignment="1" applyProtection="1">
      <alignment horizontal="center" vertical="center"/>
    </xf>
    <xf numFmtId="3" fontId="14" fillId="0" borderId="3" xfId="4" applyNumberFormat="1" applyFont="1" applyFill="1" applyBorder="1" applyAlignment="1" applyProtection="1">
      <alignment horizontal="center" vertical="center"/>
    </xf>
    <xf numFmtId="0" fontId="5" fillId="0" borderId="0" xfId="4" applyFont="1" applyFill="1" applyBorder="1" applyAlignment="1" applyProtection="1">
      <alignment horizontal="center" vertical="center" wrapText="1"/>
    </xf>
    <xf numFmtId="0" fontId="14" fillId="0" borderId="2" xfId="4" applyFont="1" applyFill="1" applyBorder="1" applyAlignment="1" applyProtection="1">
      <alignment horizontal="center" vertical="center"/>
    </xf>
    <xf numFmtId="1" fontId="14" fillId="0" borderId="1" xfId="4" applyNumberFormat="1" applyFont="1" applyFill="1" applyBorder="1" applyAlignment="1" applyProtection="1">
      <alignment horizontal="center" vertical="center"/>
    </xf>
    <xf numFmtId="0" fontId="13" fillId="8" borderId="34" xfId="4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3" fillId="0" borderId="0" xfId="4" applyFont="1" applyFill="1" applyBorder="1" applyAlignment="1" applyProtection="1">
      <alignment horizontal="center" vertical="center" wrapText="1"/>
    </xf>
    <xf numFmtId="0" fontId="14" fillId="0" borderId="0" xfId="4" applyFont="1" applyFill="1" applyBorder="1" applyAlignment="1" applyProtection="1">
      <alignment horizontal="center" vertical="center" wrapText="1"/>
    </xf>
    <xf numFmtId="14" fontId="14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12" fillId="0" borderId="11" xfId="8" applyFont="1" applyFill="1" applyBorder="1" applyAlignment="1" applyProtection="1">
      <alignment horizontal="left"/>
      <protection locked="0"/>
    </xf>
    <xf numFmtId="0" fontId="12" fillId="0" borderId="1" xfId="8" applyFont="1" applyFill="1" applyBorder="1" applyAlignment="1" applyProtection="1">
      <alignment horizontal="left"/>
    </xf>
    <xf numFmtId="0" fontId="62" fillId="0" borderId="81" xfId="8" applyFont="1" applyFill="1" applyBorder="1" applyAlignment="1" applyProtection="1">
      <alignment vertical="center" wrapText="1"/>
    </xf>
    <xf numFmtId="0" fontId="12" fillId="0" borderId="11" xfId="8" applyFont="1" applyFill="1" applyBorder="1" applyAlignment="1" applyProtection="1">
      <alignment horizontal="left"/>
    </xf>
    <xf numFmtId="0" fontId="14" fillId="2" borderId="24" xfId="0" applyFont="1" applyFill="1" applyBorder="1" applyAlignment="1" applyProtection="1">
      <alignment horizontal="center" vertical="center"/>
      <protection locked="0"/>
    </xf>
    <xf numFmtId="0" fontId="3" fillId="4" borderId="30" xfId="0" applyFont="1" applyFill="1" applyBorder="1" applyAlignment="1" applyProtection="1">
      <alignment horizontal="center" vertical="center" wrapText="1"/>
    </xf>
    <xf numFmtId="0" fontId="3" fillId="6" borderId="48" xfId="0" applyFont="1" applyFill="1" applyBorder="1" applyAlignment="1" applyProtection="1">
      <alignment horizontal="center" vertical="center" wrapText="1"/>
    </xf>
    <xf numFmtId="0" fontId="3" fillId="4" borderId="44" xfId="0" applyFont="1" applyFill="1" applyBorder="1" applyAlignment="1" applyProtection="1">
      <alignment horizontal="center" vertical="center" wrapText="1"/>
    </xf>
    <xf numFmtId="0" fontId="3" fillId="4" borderId="51" xfId="0" applyFont="1" applyFill="1" applyBorder="1" applyAlignment="1" applyProtection="1">
      <alignment horizontal="center" vertical="center" wrapText="1"/>
    </xf>
    <xf numFmtId="0" fontId="3" fillId="4" borderId="36" xfId="0" applyFont="1" applyFill="1" applyBorder="1" applyAlignment="1" applyProtection="1">
      <alignment horizontal="center" vertical="center" wrapText="1"/>
    </xf>
    <xf numFmtId="0" fontId="3" fillId="4" borderId="70" xfId="0" applyFont="1" applyFill="1" applyBorder="1" applyAlignment="1" applyProtection="1">
      <alignment horizontal="center" vertical="center" wrapText="1"/>
    </xf>
    <xf numFmtId="0" fontId="3" fillId="0" borderId="62" xfId="0" applyFont="1" applyFill="1" applyBorder="1" applyAlignment="1" applyProtection="1">
      <alignment vertical="center" wrapText="1"/>
    </xf>
    <xf numFmtId="0" fontId="3" fillId="0" borderId="62" xfId="0" applyFont="1" applyFill="1" applyBorder="1" applyAlignment="1" applyProtection="1">
      <alignment horizontal="center" vertical="center" wrapText="1"/>
    </xf>
    <xf numFmtId="10" fontId="13" fillId="0" borderId="62" xfId="2" applyNumberFormat="1" applyFont="1" applyFill="1" applyBorder="1" applyAlignment="1" applyProtection="1">
      <alignment vertical="center" wrapText="1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3" fillId="4" borderId="46" xfId="0" applyFont="1" applyFill="1" applyBorder="1" applyAlignment="1" applyProtection="1">
      <alignment horizontal="center" vertical="center" wrapText="1"/>
    </xf>
    <xf numFmtId="0" fontId="14" fillId="2" borderId="29" xfId="0" applyNumberFormat="1" applyFont="1" applyFill="1" applyBorder="1" applyAlignment="1" applyProtection="1">
      <alignment horizontal="center" vertical="center"/>
      <protection locked="0"/>
    </xf>
    <xf numFmtId="2" fontId="53" fillId="0" borderId="30" xfId="0" applyNumberFormat="1" applyFont="1" applyFill="1" applyBorder="1" applyAlignment="1" applyProtection="1">
      <alignment horizontal="center" vertical="center"/>
    </xf>
    <xf numFmtId="0" fontId="26" fillId="0" borderId="62" xfId="0" applyFont="1" applyFill="1" applyBorder="1" applyAlignment="1" applyProtection="1">
      <alignment vertical="center"/>
    </xf>
    <xf numFmtId="0" fontId="3" fillId="0" borderId="35" xfId="0" applyFont="1" applyFill="1" applyBorder="1" applyProtection="1"/>
    <xf numFmtId="3" fontId="14" fillId="0" borderId="53" xfId="0" applyNumberFormat="1" applyFont="1" applyFill="1" applyBorder="1" applyAlignment="1" applyProtection="1">
      <alignment horizontal="center" vertical="center"/>
    </xf>
    <xf numFmtId="1" fontId="14" fillId="0" borderId="29" xfId="4" applyNumberFormat="1" applyFont="1" applyFill="1" applyBorder="1" applyAlignment="1" applyProtection="1">
      <alignment horizontal="center" vertical="center"/>
    </xf>
    <xf numFmtId="0" fontId="3" fillId="8" borderId="30" xfId="4" applyFont="1" applyFill="1" applyBorder="1" applyAlignment="1" applyProtection="1">
      <alignment horizontal="center" vertical="center" wrapText="1"/>
    </xf>
    <xf numFmtId="0" fontId="3" fillId="9" borderId="31" xfId="4" applyFont="1" applyFill="1" applyBorder="1" applyAlignment="1" applyProtection="1">
      <alignment horizontal="center" vertical="center" wrapText="1"/>
    </xf>
    <xf numFmtId="2" fontId="14" fillId="15" borderId="60" xfId="4" applyNumberFormat="1" applyFont="1" applyFill="1" applyBorder="1" applyAlignment="1" applyProtection="1">
      <alignment horizontal="center" vertical="center"/>
    </xf>
    <xf numFmtId="4" fontId="14" fillId="15" borderId="59" xfId="6" applyNumberFormat="1" applyFont="1" applyFill="1" applyBorder="1" applyAlignment="1" applyProtection="1">
      <alignment horizontal="center" vertical="center"/>
    </xf>
    <xf numFmtId="0" fontId="3" fillId="8" borderId="44" xfId="4" applyFont="1" applyFill="1" applyBorder="1" applyAlignment="1" applyProtection="1">
      <alignment horizontal="center" vertical="center" wrapText="1"/>
    </xf>
    <xf numFmtId="4" fontId="14" fillId="0" borderId="0" xfId="1" applyNumberFormat="1" applyFont="1" applyFill="1" applyBorder="1" applyAlignment="1" applyProtection="1">
      <alignment horizontal="center" vertical="center"/>
    </xf>
    <xf numFmtId="0" fontId="3" fillId="10" borderId="44" xfId="0" applyFont="1" applyFill="1" applyBorder="1" applyAlignment="1" applyProtection="1">
      <alignment horizontal="center" vertical="center" wrapText="1"/>
    </xf>
    <xf numFmtId="2" fontId="14" fillId="0" borderId="63" xfId="0" applyNumberFormat="1" applyFont="1" applyFill="1" applyBorder="1" applyAlignment="1" applyProtection="1">
      <alignment horizontal="center" vertical="center"/>
    </xf>
    <xf numFmtId="4" fontId="14" fillId="0" borderId="51" xfId="0" applyNumberFormat="1" applyFont="1" applyFill="1" applyBorder="1" applyAlignment="1" applyProtection="1">
      <alignment horizontal="center" vertical="center"/>
    </xf>
    <xf numFmtId="3" fontId="14" fillId="0" borderId="59" xfId="0" applyNumberFormat="1" applyFont="1" applyFill="1" applyBorder="1" applyAlignment="1" applyProtection="1">
      <alignment horizontal="center" vertical="center"/>
    </xf>
    <xf numFmtId="0" fontId="29" fillId="0" borderId="54" xfId="4" applyFont="1" applyFill="1" applyBorder="1" applyAlignment="1" applyProtection="1">
      <alignment horizontal="center" vertical="center"/>
    </xf>
    <xf numFmtId="3" fontId="13" fillId="15" borderId="28" xfId="4" applyNumberFormat="1" applyFont="1" applyFill="1" applyBorder="1" applyAlignment="1" applyProtection="1">
      <alignment horizontal="center" vertical="center"/>
    </xf>
    <xf numFmtId="2" fontId="14" fillId="15" borderId="57" xfId="4" applyNumberFormat="1" applyFont="1" applyFill="1" applyBorder="1" applyAlignment="1" applyProtection="1">
      <alignment horizontal="center" vertical="center"/>
    </xf>
    <xf numFmtId="4" fontId="14" fillId="0" borderId="2" xfId="6" applyNumberFormat="1" applyFont="1" applyFill="1" applyBorder="1" applyAlignment="1" applyProtection="1">
      <alignment horizontal="center" vertical="center"/>
    </xf>
    <xf numFmtId="0" fontId="28" fillId="0" borderId="58" xfId="4" applyFont="1" applyFill="1" applyBorder="1" applyAlignment="1" applyProtection="1">
      <alignment horizontal="center" vertical="center" wrapText="1"/>
    </xf>
    <xf numFmtId="0" fontId="29" fillId="0" borderId="54" xfId="4" applyFont="1" applyFill="1" applyBorder="1" applyAlignment="1" applyProtection="1">
      <alignment horizontal="center" vertical="center" wrapText="1"/>
    </xf>
    <xf numFmtId="1" fontId="14" fillId="0" borderId="3" xfId="4" applyNumberFormat="1" applyFont="1" applyFill="1" applyBorder="1" applyAlignment="1" applyProtection="1">
      <alignment horizontal="center" vertical="center"/>
    </xf>
    <xf numFmtId="2" fontId="14" fillId="15" borderId="4" xfId="4" applyNumberFormat="1" applyFont="1" applyFill="1" applyBorder="1" applyAlignment="1" applyProtection="1">
      <alignment horizontal="center" vertical="center"/>
    </xf>
    <xf numFmtId="4" fontId="14" fillId="15" borderId="60" xfId="6" applyNumberFormat="1" applyFont="1" applyFill="1" applyBorder="1" applyAlignment="1" applyProtection="1">
      <alignment horizontal="center" vertical="center"/>
    </xf>
    <xf numFmtId="0" fontId="3" fillId="12" borderId="44" xfId="4" applyFont="1" applyFill="1" applyBorder="1" applyAlignment="1" applyProtection="1">
      <alignment horizontal="center" vertical="center" wrapText="1"/>
    </xf>
    <xf numFmtId="3" fontId="14" fillId="0" borderId="3" xfId="4" applyNumberFormat="1" applyFont="1" applyFill="1" applyBorder="1" applyAlignment="1" applyProtection="1">
      <alignment horizontal="center" vertical="center"/>
    </xf>
    <xf numFmtId="10" fontId="37" fillId="17" borderId="51" xfId="2" applyNumberFormat="1" applyFont="1" applyFill="1" applyBorder="1" applyAlignment="1" applyProtection="1">
      <alignment horizontal="center" vertical="center"/>
    </xf>
    <xf numFmtId="2" fontId="37" fillId="17" borderId="51" xfId="0" applyNumberFormat="1" applyFont="1" applyFill="1" applyBorder="1" applyAlignment="1" applyProtection="1">
      <alignment horizontal="center" vertical="center"/>
    </xf>
    <xf numFmtId="4" fontId="37" fillId="17" borderId="30" xfId="0" applyNumberFormat="1" applyFont="1" applyFill="1" applyBorder="1" applyAlignment="1" applyProtection="1">
      <alignment horizontal="center" vertical="center"/>
    </xf>
    <xf numFmtId="1" fontId="37" fillId="17" borderId="31" xfId="0" applyNumberFormat="1" applyFont="1" applyFill="1" applyBorder="1" applyAlignment="1" applyProtection="1">
      <alignment horizontal="center" vertical="center"/>
    </xf>
    <xf numFmtId="2" fontId="37" fillId="17" borderId="48" xfId="2" applyNumberFormat="1" applyFont="1" applyFill="1" applyBorder="1" applyAlignment="1" applyProtection="1">
      <alignment horizontal="center" vertical="center"/>
    </xf>
    <xf numFmtId="3" fontId="37" fillId="17" borderId="30" xfId="1" applyNumberFormat="1" applyFont="1" applyFill="1" applyBorder="1" applyAlignment="1" applyProtection="1">
      <alignment horizontal="center" vertical="center"/>
    </xf>
    <xf numFmtId="3" fontId="37" fillId="17" borderId="48" xfId="1" applyNumberFormat="1" applyFont="1" applyFill="1" applyBorder="1" applyAlignment="1" applyProtection="1">
      <alignment horizontal="center" vertical="center"/>
    </xf>
    <xf numFmtId="4" fontId="37" fillId="17" borderId="51" xfId="0" applyNumberFormat="1" applyFont="1" applyFill="1" applyBorder="1" applyAlignment="1" applyProtection="1">
      <alignment horizontal="center" vertical="center"/>
    </xf>
    <xf numFmtId="3" fontId="37" fillId="17" borderId="31" xfId="0" applyNumberFormat="1" applyFont="1" applyFill="1" applyBorder="1" applyAlignment="1" applyProtection="1">
      <alignment horizontal="center" vertical="center"/>
    </xf>
    <xf numFmtId="2" fontId="37" fillId="17" borderId="32" xfId="2" applyNumberFormat="1" applyFont="1" applyFill="1" applyBorder="1" applyAlignment="1" applyProtection="1">
      <alignment horizontal="center" vertical="center"/>
    </xf>
    <xf numFmtId="3" fontId="37" fillId="17" borderId="32" xfId="1" applyNumberFormat="1" applyFont="1" applyFill="1" applyBorder="1" applyAlignment="1" applyProtection="1">
      <alignment horizontal="center" vertical="center"/>
    </xf>
    <xf numFmtId="10" fontId="37" fillId="17" borderId="61" xfId="2" applyNumberFormat="1" applyFont="1" applyFill="1" applyBorder="1" applyAlignment="1" applyProtection="1">
      <alignment horizontal="center" vertical="center"/>
    </xf>
    <xf numFmtId="4" fontId="37" fillId="17" borderId="61" xfId="0" applyNumberFormat="1" applyFont="1" applyFill="1" applyBorder="1" applyAlignment="1" applyProtection="1">
      <alignment horizontal="center" vertical="center"/>
    </xf>
    <xf numFmtId="4" fontId="37" fillId="17" borderId="71" xfId="0" applyNumberFormat="1" applyFont="1" applyFill="1" applyBorder="1" applyAlignment="1" applyProtection="1">
      <alignment horizontal="center" vertical="center"/>
    </xf>
    <xf numFmtId="3" fontId="37" fillId="17" borderId="74" xfId="0" applyNumberFormat="1" applyFont="1" applyFill="1" applyBorder="1" applyAlignment="1" applyProtection="1">
      <alignment horizontal="center" vertical="center"/>
    </xf>
    <xf numFmtId="2" fontId="37" fillId="17" borderId="70" xfId="2" applyNumberFormat="1" applyFont="1" applyFill="1" applyBorder="1" applyAlignment="1" applyProtection="1">
      <alignment horizontal="center" vertical="center"/>
    </xf>
    <xf numFmtId="3" fontId="37" fillId="17" borderId="71" xfId="1" applyNumberFormat="1" applyFont="1" applyFill="1" applyBorder="1" applyAlignment="1" applyProtection="1">
      <alignment horizontal="center" vertical="center"/>
    </xf>
    <xf numFmtId="3" fontId="37" fillId="17" borderId="70" xfId="1" applyNumberFormat="1" applyFont="1" applyFill="1" applyBorder="1" applyAlignment="1" applyProtection="1">
      <alignment horizontal="center" vertical="center"/>
    </xf>
    <xf numFmtId="3" fontId="37" fillId="17" borderId="30" xfId="0" applyNumberFormat="1" applyFont="1" applyFill="1" applyBorder="1" applyAlignment="1" applyProtection="1">
      <alignment horizontal="center" vertical="center"/>
    </xf>
    <xf numFmtId="3" fontId="37" fillId="17" borderId="32" xfId="0" applyNumberFormat="1" applyFont="1" applyFill="1" applyBorder="1" applyAlignment="1" applyProtection="1">
      <alignment horizontal="center" vertical="center"/>
    </xf>
    <xf numFmtId="3" fontId="37" fillId="17" borderId="6" xfId="0" applyNumberFormat="1" applyFont="1" applyFill="1" applyBorder="1" applyAlignment="1" applyProtection="1">
      <alignment horizontal="center" vertical="center"/>
    </xf>
    <xf numFmtId="3" fontId="37" fillId="17" borderId="59" xfId="0" applyNumberFormat="1" applyFont="1" applyFill="1" applyBorder="1" applyAlignment="1" applyProtection="1">
      <alignment horizontal="center" vertical="center"/>
    </xf>
    <xf numFmtId="3" fontId="37" fillId="17" borderId="4" xfId="0" applyNumberFormat="1" applyFont="1" applyFill="1" applyBorder="1" applyAlignment="1" applyProtection="1">
      <alignment horizontal="center" vertical="center"/>
    </xf>
    <xf numFmtId="3" fontId="37" fillId="17" borderId="5" xfId="0" applyNumberFormat="1" applyFont="1" applyFill="1" applyBorder="1" applyAlignment="1" applyProtection="1">
      <alignment horizontal="center" vertical="center"/>
    </xf>
    <xf numFmtId="1" fontId="37" fillId="17" borderId="30" xfId="0" applyNumberFormat="1" applyFont="1" applyFill="1" applyBorder="1" applyAlignment="1" applyProtection="1">
      <alignment horizontal="center" vertical="center"/>
    </xf>
    <xf numFmtId="1" fontId="37" fillId="17" borderId="32" xfId="0" applyNumberFormat="1" applyFont="1" applyFill="1" applyBorder="1" applyAlignment="1" applyProtection="1">
      <alignment horizontal="center" vertical="center"/>
    </xf>
    <xf numFmtId="2" fontId="37" fillId="17" borderId="66" xfId="0" applyNumberFormat="1" applyFont="1" applyFill="1" applyBorder="1" applyAlignment="1" applyProtection="1">
      <alignment horizontal="center" vertical="center"/>
    </xf>
    <xf numFmtId="10" fontId="37" fillId="17" borderId="30" xfId="2" applyNumberFormat="1" applyFont="1" applyFill="1" applyBorder="1" applyAlignment="1" applyProtection="1">
      <alignment horizontal="center" vertical="center"/>
    </xf>
    <xf numFmtId="10" fontId="37" fillId="17" borderId="32" xfId="2" applyNumberFormat="1" applyFont="1" applyFill="1" applyBorder="1" applyAlignment="1" applyProtection="1">
      <alignment horizontal="center" vertical="center"/>
    </xf>
    <xf numFmtId="3" fontId="37" fillId="17" borderId="46" xfId="0" applyNumberFormat="1" applyFont="1" applyFill="1" applyBorder="1" applyAlignment="1" applyProtection="1">
      <alignment horizontal="center" vertical="center"/>
    </xf>
    <xf numFmtId="3" fontId="37" fillId="17" borderId="47" xfId="0" applyNumberFormat="1" applyFont="1" applyFill="1" applyBorder="1" applyAlignment="1" applyProtection="1">
      <alignment horizontal="center" vertical="center"/>
    </xf>
    <xf numFmtId="3" fontId="37" fillId="17" borderId="36" xfId="1" applyNumberFormat="1" applyFont="1" applyFill="1" applyBorder="1" applyAlignment="1" applyProtection="1">
      <alignment horizontal="center" vertical="center"/>
    </xf>
    <xf numFmtId="3" fontId="37" fillId="17" borderId="61" xfId="1" applyNumberFormat="1" applyFont="1" applyFill="1" applyBorder="1" applyAlignment="1" applyProtection="1">
      <alignment horizontal="center" vertical="center"/>
    </xf>
    <xf numFmtId="4" fontId="37" fillId="17" borderId="61" xfId="0" applyNumberFormat="1" applyFont="1" applyFill="1" applyBorder="1" applyAlignment="1" applyProtection="1">
      <alignment horizontal="center" vertical="center" wrapText="1"/>
    </xf>
    <xf numFmtId="3" fontId="37" fillId="17" borderId="61" xfId="1" applyNumberFormat="1" applyFont="1" applyFill="1" applyBorder="1" applyAlignment="1" applyProtection="1">
      <alignment horizontal="center" vertical="center" wrapText="1"/>
    </xf>
    <xf numFmtId="10" fontId="37" fillId="17" borderId="20" xfId="2" applyNumberFormat="1" applyFont="1" applyFill="1" applyBorder="1" applyAlignment="1" applyProtection="1">
      <alignment horizontal="center" vertical="center"/>
    </xf>
    <xf numFmtId="10" fontId="37" fillId="17" borderId="20" xfId="0" applyNumberFormat="1" applyFont="1" applyFill="1" applyBorder="1" applyAlignment="1" applyProtection="1">
      <alignment horizontal="center" vertical="center"/>
    </xf>
    <xf numFmtId="2" fontId="37" fillId="17" borderId="46" xfId="0" applyNumberFormat="1" applyFont="1" applyFill="1" applyBorder="1" applyAlignment="1" applyProtection="1">
      <alignment horizontal="center" vertical="center"/>
    </xf>
    <xf numFmtId="3" fontId="37" fillId="17" borderId="64" xfId="0" applyNumberFormat="1" applyFont="1" applyFill="1" applyBorder="1" applyAlignment="1" applyProtection="1">
      <alignment horizontal="center" vertical="center"/>
    </xf>
    <xf numFmtId="2" fontId="37" fillId="17" borderId="50" xfId="0" applyNumberFormat="1" applyFont="1" applyFill="1" applyBorder="1" applyAlignment="1" applyProtection="1">
      <alignment horizontal="center" vertical="center"/>
    </xf>
    <xf numFmtId="4" fontId="37" fillId="17" borderId="31" xfId="0" applyNumberFormat="1" applyFont="1" applyFill="1" applyBorder="1" applyAlignment="1" applyProtection="1">
      <alignment horizontal="center" vertical="center"/>
    </xf>
    <xf numFmtId="3" fontId="37" fillId="17" borderId="65" xfId="0" applyNumberFormat="1" applyFont="1" applyFill="1" applyBorder="1" applyAlignment="1" applyProtection="1">
      <alignment horizontal="center" vertical="center"/>
    </xf>
    <xf numFmtId="1" fontId="37" fillId="17" borderId="64" xfId="0" applyNumberFormat="1" applyFont="1" applyFill="1" applyBorder="1" applyAlignment="1" applyProtection="1">
      <alignment horizontal="center" vertical="center"/>
    </xf>
    <xf numFmtId="1" fontId="37" fillId="17" borderId="59" xfId="0" applyNumberFormat="1" applyFont="1" applyFill="1" applyBorder="1" applyAlignment="1" applyProtection="1">
      <alignment horizontal="center" vertical="center"/>
    </xf>
    <xf numFmtId="3" fontId="37" fillId="17" borderId="48" xfId="0" applyNumberFormat="1" applyFont="1" applyFill="1" applyBorder="1" applyAlignment="1" applyProtection="1">
      <alignment horizontal="center" vertical="center"/>
    </xf>
    <xf numFmtId="3" fontId="37" fillId="17" borderId="68" xfId="1" applyNumberFormat="1" applyFont="1" applyFill="1" applyBorder="1" applyAlignment="1" applyProtection="1">
      <alignment horizontal="center" vertical="center"/>
    </xf>
    <xf numFmtId="3" fontId="37" fillId="17" borderId="47" xfId="1" applyNumberFormat="1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79" fillId="0" borderId="0" xfId="0" applyFont="1"/>
    <xf numFmtId="0" fontId="8" fillId="0" borderId="0" xfId="0" applyFont="1" applyFill="1" applyBorder="1" applyAlignment="1" applyProtection="1">
      <alignment horizontal="center" vertical="center"/>
    </xf>
    <xf numFmtId="0" fontId="80" fillId="0" borderId="0" xfId="0" applyFont="1" applyFill="1" applyBorder="1" applyAlignment="1" applyProtection="1"/>
    <xf numFmtId="0" fontId="80" fillId="0" borderId="0" xfId="0" applyFont="1" applyFill="1" applyAlignment="1" applyProtection="1"/>
    <xf numFmtId="3" fontId="14" fillId="0" borderId="28" xfId="4" applyNumberFormat="1" applyFont="1" applyFill="1" applyBorder="1" applyAlignment="1" applyProtection="1">
      <alignment horizontal="center" vertical="center"/>
    </xf>
    <xf numFmtId="0" fontId="3" fillId="0" borderId="34" xfId="4" applyNumberFormat="1" applyFont="1" applyFill="1" applyBorder="1" applyAlignment="1" applyProtection="1">
      <alignment horizontal="center" vertical="center" wrapText="1"/>
    </xf>
    <xf numFmtId="0" fontId="3" fillId="0" borderId="22" xfId="4" applyNumberFormat="1" applyFont="1" applyFill="1" applyBorder="1" applyAlignment="1" applyProtection="1">
      <alignment horizontal="center" vertical="center"/>
    </xf>
    <xf numFmtId="3" fontId="14" fillId="0" borderId="11" xfId="0" applyNumberFormat="1" applyFont="1" applyFill="1" applyBorder="1" applyAlignment="1" applyProtection="1">
      <alignment horizontal="center" vertical="center"/>
    </xf>
    <xf numFmtId="1" fontId="53" fillId="0" borderId="32" xfId="0" applyNumberFormat="1" applyFont="1" applyFill="1" applyBorder="1" applyAlignment="1" applyProtection="1">
      <alignment horizontal="center" vertical="center"/>
    </xf>
    <xf numFmtId="1" fontId="14" fillId="2" borderId="48" xfId="0" applyNumberFormat="1" applyFont="1" applyFill="1" applyBorder="1" applyAlignment="1" applyProtection="1">
      <alignment horizontal="center" vertical="center"/>
      <protection locked="0"/>
    </xf>
    <xf numFmtId="0" fontId="63" fillId="18" borderId="11" xfId="8" applyFont="1" applyFill="1" applyBorder="1" applyAlignment="1" applyProtection="1">
      <alignment horizontal="left" vertical="center" wrapText="1"/>
    </xf>
    <xf numFmtId="44" fontId="63" fillId="18" borderId="11" xfId="9" applyFont="1" applyFill="1" applyBorder="1" applyAlignment="1" applyProtection="1">
      <alignment horizontal="center" vertical="center" wrapText="1"/>
    </xf>
    <xf numFmtId="0" fontId="12" fillId="18" borderId="0" xfId="8" applyFont="1" applyFill="1" applyProtection="1"/>
    <xf numFmtId="0" fontId="63" fillId="18" borderId="78" xfId="8" applyFont="1" applyFill="1" applyBorder="1" applyAlignment="1" applyProtection="1">
      <alignment horizontal="left" vertical="center" wrapText="1"/>
    </xf>
    <xf numFmtId="44" fontId="63" fillId="18" borderId="78" xfId="9" applyFont="1" applyFill="1" applyBorder="1" applyAlignment="1" applyProtection="1">
      <alignment horizontal="center" vertical="center" wrapText="1"/>
    </xf>
    <xf numFmtId="0" fontId="12" fillId="18" borderId="11" xfId="8" applyFont="1" applyFill="1" applyBorder="1" applyProtection="1"/>
    <xf numFmtId="0" fontId="63" fillId="6" borderId="1" xfId="8" applyFont="1" applyFill="1" applyBorder="1" applyAlignment="1" applyProtection="1">
      <alignment horizontal="left" vertical="center" wrapText="1"/>
    </xf>
    <xf numFmtId="44" fontId="63" fillId="6" borderId="67" xfId="9" applyFont="1" applyFill="1" applyBorder="1" applyAlignment="1" applyProtection="1">
      <alignment horizontal="center" vertical="center" wrapText="1"/>
    </xf>
    <xf numFmtId="44" fontId="12" fillId="6" borderId="3" xfId="8" applyNumberFormat="1" applyFont="1" applyFill="1" applyBorder="1" applyProtection="1"/>
    <xf numFmtId="44" fontId="12" fillId="6" borderId="26" xfId="9" applyFont="1" applyFill="1" applyBorder="1" applyAlignment="1" applyProtection="1">
      <alignment horizontal="center"/>
    </xf>
    <xf numFmtId="0" fontId="12" fillId="6" borderId="1" xfId="8" applyFont="1" applyFill="1" applyBorder="1" applyAlignment="1" applyProtection="1">
      <alignment horizontal="left"/>
    </xf>
    <xf numFmtId="0" fontId="12" fillId="6" borderId="11" xfId="8" applyFont="1" applyFill="1" applyBorder="1" applyAlignment="1" applyProtection="1">
      <alignment horizontal="left"/>
    </xf>
    <xf numFmtId="44" fontId="63" fillId="6" borderId="26" xfId="9" applyFont="1" applyFill="1" applyBorder="1" applyAlignment="1" applyProtection="1">
      <alignment horizontal="center" vertical="center" wrapText="1"/>
    </xf>
    <xf numFmtId="10" fontId="14" fillId="6" borderId="20" xfId="2" applyNumberFormat="1" applyFont="1" applyFill="1" applyBorder="1" applyAlignment="1" applyProtection="1">
      <alignment horizontal="center" vertical="center"/>
    </xf>
    <xf numFmtId="4" fontId="14" fillId="2" borderId="34" xfId="0" applyNumberFormat="1" applyFont="1" applyFill="1" applyBorder="1" applyAlignment="1" applyProtection="1">
      <alignment horizontal="center" vertical="center"/>
      <protection locked="0"/>
    </xf>
    <xf numFmtId="4" fontId="37" fillId="17" borderId="52" xfId="0" applyNumberFormat="1" applyFont="1" applyFill="1" applyBorder="1" applyAlignment="1" applyProtection="1">
      <alignment horizontal="center" vertical="center"/>
    </xf>
    <xf numFmtId="4" fontId="14" fillId="2" borderId="20" xfId="0" applyNumberFormat="1" applyFont="1" applyFill="1" applyBorder="1" applyAlignment="1" applyProtection="1">
      <alignment horizontal="center" vertical="center"/>
      <protection locked="0"/>
    </xf>
    <xf numFmtId="4" fontId="14" fillId="2" borderId="51" xfId="0" applyNumberFormat="1" applyFont="1" applyFill="1" applyBorder="1" applyAlignment="1" applyProtection="1">
      <alignment horizontal="center" vertical="center"/>
      <protection locked="0"/>
    </xf>
    <xf numFmtId="4" fontId="14" fillId="0" borderId="64" xfId="0" applyNumberFormat="1" applyFont="1" applyFill="1" applyBorder="1" applyAlignment="1" applyProtection="1">
      <alignment horizontal="center" vertical="center"/>
    </xf>
    <xf numFmtId="1" fontId="14" fillId="2" borderId="78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 applyProtection="1">
      <alignment horizontal="left" vertical="center" wrapText="1"/>
    </xf>
    <xf numFmtId="0" fontId="3" fillId="0" borderId="87" xfId="0" applyFont="1" applyFill="1" applyBorder="1" applyAlignment="1" applyProtection="1">
      <alignment horizontal="center" vertical="center"/>
    </xf>
    <xf numFmtId="0" fontId="0" fillId="0" borderId="88" xfId="0" applyBorder="1" applyProtection="1"/>
    <xf numFmtId="0" fontId="15" fillId="0" borderId="87" xfId="0" applyFont="1" applyFill="1" applyBorder="1" applyAlignment="1" applyProtection="1">
      <alignment horizontal="center" vertical="center"/>
    </xf>
    <xf numFmtId="1" fontId="16" fillId="3" borderId="87" xfId="0" applyNumberFormat="1" applyFont="1" applyFill="1" applyBorder="1" applyAlignment="1" applyProtection="1">
      <alignment horizontal="center" vertical="center"/>
    </xf>
    <xf numFmtId="0" fontId="18" fillId="0" borderId="87" xfId="0" applyFont="1" applyFill="1" applyBorder="1" applyAlignment="1" applyProtection="1">
      <alignment horizontal="center" vertical="center"/>
    </xf>
    <xf numFmtId="0" fontId="18" fillId="0" borderId="89" xfId="0" applyFont="1" applyFill="1" applyBorder="1" applyAlignment="1" applyProtection="1">
      <alignment horizontal="center" vertical="center"/>
    </xf>
    <xf numFmtId="0" fontId="0" fillId="0" borderId="91" xfId="0" applyBorder="1" applyProtection="1"/>
    <xf numFmtId="0" fontId="3" fillId="0" borderId="90" xfId="0" applyFont="1" applyFill="1" applyBorder="1" applyAlignment="1" applyProtection="1">
      <alignment horizontal="center" vertical="center"/>
    </xf>
    <xf numFmtId="0" fontId="18" fillId="0" borderId="92" xfId="0" applyFont="1" applyFill="1" applyBorder="1" applyAlignment="1" applyProtection="1">
      <alignment horizontal="center" vertical="center"/>
    </xf>
    <xf numFmtId="0" fontId="0" fillId="0" borderId="93" xfId="0" applyBorder="1" applyProtection="1"/>
    <xf numFmtId="0" fontId="5" fillId="0" borderId="87" xfId="0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</xf>
    <xf numFmtId="0" fontId="7" fillId="0" borderId="84" xfId="0" applyFont="1" applyFill="1" applyBorder="1" applyAlignment="1" applyProtection="1">
      <alignment horizontal="center" vertical="center"/>
    </xf>
    <xf numFmtId="0" fontId="7" fillId="0" borderId="85" xfId="0" applyFont="1" applyFill="1" applyBorder="1" applyAlignment="1" applyProtection="1">
      <alignment horizontal="center" vertical="center"/>
    </xf>
    <xf numFmtId="0" fontId="3" fillId="0" borderId="86" xfId="0" applyFont="1" applyFill="1" applyBorder="1" applyProtection="1"/>
    <xf numFmtId="14" fontId="5" fillId="2" borderId="11" xfId="0" applyNumberFormat="1" applyFont="1" applyFill="1" applyBorder="1" applyAlignment="1" applyProtection="1">
      <alignment horizontal="center" vertical="center"/>
      <protection locked="0"/>
    </xf>
    <xf numFmtId="166" fontId="26" fillId="0" borderId="8" xfId="0" applyNumberFormat="1" applyFont="1" applyFill="1" applyBorder="1" applyAlignment="1" applyProtection="1">
      <alignment horizontal="center" vertical="center" wrapText="1"/>
    </xf>
    <xf numFmtId="0" fontId="81" fillId="0" borderId="88" xfId="0" applyFont="1" applyBorder="1" applyProtection="1"/>
    <xf numFmtId="1" fontId="26" fillId="0" borderId="2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vertical="center"/>
    </xf>
    <xf numFmtId="0" fontId="13" fillId="0" borderId="11" xfId="0" applyFont="1" applyFill="1" applyBorder="1" applyAlignment="1" applyProtection="1">
      <alignment horizontal="center" vertical="center" wrapText="1"/>
    </xf>
    <xf numFmtId="0" fontId="78" fillId="2" borderId="1" xfId="3" applyFont="1" applyFill="1" applyBorder="1" applyAlignment="1" applyProtection="1">
      <alignment horizontal="center" vertical="center"/>
      <protection locked="0"/>
    </xf>
    <xf numFmtId="0" fontId="78" fillId="2" borderId="2" xfId="3" applyFont="1" applyFill="1" applyBorder="1" applyAlignment="1" applyProtection="1">
      <alignment horizontal="center" vertical="center"/>
      <protection locked="0"/>
    </xf>
    <xf numFmtId="0" fontId="78" fillId="2" borderId="3" xfId="3" applyFont="1" applyFill="1" applyBorder="1" applyAlignment="1" applyProtection="1">
      <alignment horizontal="center" vertical="center"/>
      <protection locked="0"/>
    </xf>
    <xf numFmtId="0" fontId="13" fillId="0" borderId="11" xfId="0" applyFont="1" applyFill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 vertical="center"/>
    </xf>
    <xf numFmtId="164" fontId="14" fillId="2" borderId="1" xfId="0" applyNumberFormat="1" applyFont="1" applyFill="1" applyBorder="1" applyAlignment="1" applyProtection="1">
      <alignment horizontal="center" vertical="center"/>
      <protection locked="0"/>
    </xf>
    <xf numFmtId="164" fontId="14" fillId="2" borderId="2" xfId="0" applyNumberFormat="1" applyFont="1" applyFill="1" applyBorder="1" applyAlignment="1" applyProtection="1">
      <alignment horizontal="center" vertical="center"/>
      <protection locked="0"/>
    </xf>
    <xf numFmtId="164" fontId="14" fillId="2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 wrapText="1"/>
    </xf>
    <xf numFmtId="0" fontId="8" fillId="2" borderId="11" xfId="0" applyFont="1" applyFill="1" applyBorder="1" applyAlignment="1" applyProtection="1">
      <alignment horizontal="center" vertical="center" wrapText="1"/>
    </xf>
    <xf numFmtId="0" fontId="9" fillId="2" borderId="11" xfId="0" applyFont="1" applyFill="1" applyBorder="1" applyAlignment="1" applyProtection="1">
      <alignment vertical="center"/>
    </xf>
    <xf numFmtId="0" fontId="14" fillId="0" borderId="11" xfId="0" applyFont="1" applyBorder="1" applyAlignment="1" applyProtection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4" fillId="2" borderId="2" xfId="0" applyFont="1" applyFill="1" applyBorder="1" applyAlignment="1" applyProtection="1">
      <alignment horizontal="center" vertical="center"/>
      <protection locked="0"/>
    </xf>
    <xf numFmtId="0" fontId="14" fillId="2" borderId="3" xfId="0" applyFont="1" applyFill="1" applyBorder="1" applyAlignment="1" applyProtection="1">
      <alignment horizontal="center" vertical="center"/>
      <protection locked="0"/>
    </xf>
    <xf numFmtId="0" fontId="41" fillId="0" borderId="0" xfId="0" applyFont="1" applyFill="1" applyBorder="1" applyAlignment="1" applyProtection="1">
      <alignment horizontal="center" vertical="center" wrapText="1"/>
    </xf>
    <xf numFmtId="0" fontId="41" fillId="0" borderId="10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2" borderId="2" xfId="0" applyFont="1" applyFill="1" applyBorder="1" applyAlignment="1" applyProtection="1">
      <alignment horizontal="center" vertical="center" wrapText="1"/>
      <protection locked="0"/>
    </xf>
    <xf numFmtId="0" fontId="13" fillId="2" borderId="3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</xf>
    <xf numFmtId="0" fontId="13" fillId="0" borderId="3" xfId="0" applyFont="1" applyFill="1" applyBorder="1" applyAlignment="1" applyProtection="1">
      <alignment horizontal="center" vertical="center" wrapText="1"/>
    </xf>
    <xf numFmtId="0" fontId="57" fillId="0" borderId="0" xfId="0" applyFont="1" applyFill="1" applyBorder="1" applyAlignment="1" applyProtection="1">
      <alignment horizontal="center" vertical="center" wrapText="1"/>
    </xf>
    <xf numFmtId="0" fontId="57" fillId="0" borderId="10" xfId="0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 applyProtection="1">
      <alignment horizontal="center" vertical="center" wrapText="1"/>
    </xf>
    <xf numFmtId="0" fontId="24" fillId="0" borderId="13" xfId="0" applyFont="1" applyFill="1" applyBorder="1" applyAlignment="1" applyProtection="1">
      <alignment horizontal="left" vertical="center" wrapText="1"/>
    </xf>
    <xf numFmtId="0" fontId="24" fillId="0" borderId="0" xfId="0" applyFont="1" applyFill="1" applyBorder="1" applyAlignment="1" applyProtection="1">
      <alignment horizontal="left" vertical="center" wrapText="1"/>
    </xf>
    <xf numFmtId="1" fontId="14" fillId="0" borderId="1" xfId="0" applyNumberFormat="1" applyFont="1" applyFill="1" applyBorder="1" applyAlignment="1" applyProtection="1">
      <alignment horizontal="center" vertical="center"/>
      <protection locked="0"/>
    </xf>
    <xf numFmtId="1" fontId="14" fillId="0" borderId="2" xfId="0" applyNumberFormat="1" applyFont="1" applyFill="1" applyBorder="1" applyAlignment="1" applyProtection="1">
      <alignment horizontal="center" vertical="center"/>
      <protection locked="0"/>
    </xf>
    <xf numFmtId="1" fontId="14" fillId="0" borderId="3" xfId="0" applyNumberFormat="1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</xf>
    <xf numFmtId="0" fontId="13" fillId="3" borderId="3" xfId="0" applyFont="1" applyFill="1" applyBorder="1" applyAlignment="1" applyProtection="1">
      <alignment horizontal="center" vertical="center"/>
    </xf>
    <xf numFmtId="0" fontId="49" fillId="0" borderId="0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49" fontId="26" fillId="0" borderId="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/>
    </xf>
    <xf numFmtId="49" fontId="13" fillId="0" borderId="0" xfId="0" applyNumberFormat="1" applyFont="1" applyFill="1" applyBorder="1" applyAlignment="1" applyProtection="1">
      <alignment horizontal="left" vertical="center" wrapText="1"/>
    </xf>
    <xf numFmtId="14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6" fillId="0" borderId="8" xfId="0" applyNumberFormat="1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6" fillId="5" borderId="33" xfId="0" applyFont="1" applyFill="1" applyBorder="1" applyAlignment="1" applyProtection="1">
      <alignment horizontal="center" vertical="center" wrapText="1"/>
    </xf>
    <xf numFmtId="0" fontId="6" fillId="5" borderId="34" xfId="0" applyFont="1" applyFill="1" applyBorder="1" applyAlignment="1" applyProtection="1">
      <alignment horizontal="center" vertical="center" wrapText="1"/>
    </xf>
    <xf numFmtId="0" fontId="6" fillId="5" borderId="35" xfId="0" applyFont="1" applyFill="1" applyBorder="1" applyAlignment="1" applyProtection="1">
      <alignment horizontal="center" vertical="center" wrapText="1"/>
    </xf>
    <xf numFmtId="0" fontId="6" fillId="5" borderId="54" xfId="0" applyFont="1" applyFill="1" applyBorder="1" applyAlignment="1" applyProtection="1">
      <alignment horizontal="center" vertical="center" wrapText="1"/>
    </xf>
    <xf numFmtId="0" fontId="6" fillId="5" borderId="0" xfId="0" applyFont="1" applyFill="1" applyBorder="1" applyAlignment="1" applyProtection="1">
      <alignment horizontal="center" vertical="center" wrapText="1"/>
    </xf>
    <xf numFmtId="0" fontId="6" fillId="5" borderId="56" xfId="0" applyFont="1" applyFill="1" applyBorder="1" applyAlignment="1" applyProtection="1">
      <alignment horizontal="center" vertical="center" wrapText="1"/>
    </xf>
    <xf numFmtId="0" fontId="6" fillId="2" borderId="11" xfId="0" applyFont="1" applyFill="1" applyBorder="1" applyAlignment="1" applyProtection="1">
      <alignment horizontal="center" vertical="center"/>
    </xf>
    <xf numFmtId="0" fontId="42" fillId="2" borderId="11" xfId="0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2" xfId="0" applyFont="1" applyFill="1" applyBorder="1" applyAlignment="1" applyProtection="1">
      <alignment horizontal="center" vertical="center"/>
    </xf>
    <xf numFmtId="0" fontId="14" fillId="0" borderId="3" xfId="0" applyFont="1" applyFill="1" applyBorder="1" applyAlignment="1" applyProtection="1">
      <alignment horizontal="center" vertical="center"/>
    </xf>
    <xf numFmtId="49" fontId="13" fillId="0" borderId="0" xfId="0" applyNumberFormat="1" applyFont="1" applyFill="1" applyBorder="1" applyAlignment="1" applyProtection="1">
      <alignment horizontal="center" vertical="center" wrapText="1"/>
    </xf>
    <xf numFmtId="0" fontId="13" fillId="0" borderId="21" xfId="0" applyFont="1" applyFill="1" applyBorder="1" applyAlignment="1" applyProtection="1">
      <alignment horizontal="left" vertical="center"/>
    </xf>
    <xf numFmtId="0" fontId="13" fillId="0" borderId="22" xfId="0" applyFont="1" applyFill="1" applyBorder="1" applyAlignment="1" applyProtection="1">
      <alignment horizontal="left" vertical="center"/>
    </xf>
    <xf numFmtId="0" fontId="13" fillId="0" borderId="23" xfId="0" applyFont="1" applyFill="1" applyBorder="1" applyAlignment="1" applyProtection="1">
      <alignment horizontal="left" vertical="center"/>
    </xf>
    <xf numFmtId="0" fontId="53" fillId="6" borderId="24" xfId="0" applyFont="1" applyFill="1" applyBorder="1" applyAlignment="1" applyProtection="1">
      <alignment horizontal="center" vertical="center" wrapText="1"/>
    </xf>
    <xf numFmtId="0" fontId="53" fillId="6" borderId="29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1" fontId="14" fillId="0" borderId="2" xfId="0" applyNumberFormat="1" applyFont="1" applyFill="1" applyBorder="1" applyAlignment="1" applyProtection="1">
      <alignment horizontal="center" vertical="center"/>
    </xf>
    <xf numFmtId="1" fontId="14" fillId="0" borderId="3" xfId="0" applyNumberFormat="1" applyFont="1" applyFill="1" applyBorder="1" applyAlignment="1" applyProtection="1">
      <alignment horizontal="center" vertical="center"/>
    </xf>
    <xf numFmtId="0" fontId="13" fillId="0" borderId="28" xfId="0" applyFont="1" applyFill="1" applyBorder="1" applyAlignment="1" applyProtection="1">
      <alignment horizontal="left" vertical="center"/>
    </xf>
    <xf numFmtId="0" fontId="13" fillId="0" borderId="2" xfId="0" applyFont="1" applyFill="1" applyBorder="1" applyAlignment="1" applyProtection="1">
      <alignment horizontal="left" vertical="center"/>
    </xf>
    <xf numFmtId="0" fontId="13" fillId="0" borderId="3" xfId="0" applyFont="1" applyFill="1" applyBorder="1" applyAlignment="1" applyProtection="1">
      <alignment horizontal="left" vertical="center"/>
    </xf>
    <xf numFmtId="0" fontId="53" fillId="6" borderId="39" xfId="0" applyFont="1" applyFill="1" applyBorder="1" applyAlignment="1" applyProtection="1">
      <alignment horizontal="center" vertical="center" wrapText="1"/>
    </xf>
    <xf numFmtId="0" fontId="53" fillId="6" borderId="55" xfId="0" applyFont="1" applyFill="1" applyBorder="1" applyAlignment="1" applyProtection="1">
      <alignment horizontal="center" vertical="center" wrapText="1"/>
    </xf>
    <xf numFmtId="0" fontId="13" fillId="0" borderId="46" xfId="0" applyFont="1" applyFill="1" applyBorder="1" applyAlignment="1" applyProtection="1">
      <alignment horizontal="left" vertical="center" wrapText="1"/>
    </xf>
    <xf numFmtId="0" fontId="13" fillId="0" borderId="47" xfId="0" applyFont="1" applyFill="1" applyBorder="1" applyAlignment="1" applyProtection="1">
      <alignment horizontal="left" vertical="center" wrapText="1"/>
    </xf>
    <xf numFmtId="0" fontId="13" fillId="0" borderId="68" xfId="0" applyFont="1" applyFill="1" applyBorder="1" applyAlignment="1" applyProtection="1">
      <alignment horizontal="left" vertical="center" wrapText="1"/>
    </xf>
    <xf numFmtId="0" fontId="6" fillId="5" borderId="36" xfId="0" applyFont="1" applyFill="1" applyBorder="1" applyAlignment="1" applyProtection="1">
      <alignment horizontal="center" vertical="center" wrapText="1"/>
    </xf>
    <xf numFmtId="0" fontId="6" fillId="5" borderId="37" xfId="0" applyFont="1" applyFill="1" applyBorder="1" applyAlignment="1" applyProtection="1">
      <alignment horizontal="center" vertical="center" wrapText="1"/>
    </xf>
    <xf numFmtId="0" fontId="6" fillId="5" borderId="38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left" vertical="center"/>
    </xf>
    <xf numFmtId="0" fontId="6" fillId="16" borderId="36" xfId="0" applyFont="1" applyFill="1" applyBorder="1" applyAlignment="1" applyProtection="1">
      <alignment horizontal="center" vertical="center" wrapText="1"/>
    </xf>
    <xf numFmtId="0" fontId="6" fillId="16" borderId="37" xfId="0" applyFont="1" applyFill="1" applyBorder="1" applyAlignment="1" applyProtection="1">
      <alignment horizontal="center" vertical="center" wrapText="1"/>
    </xf>
    <xf numFmtId="0" fontId="6" fillId="16" borderId="38" xfId="0" applyFont="1" applyFill="1" applyBorder="1" applyAlignment="1" applyProtection="1">
      <alignment horizontal="center" vertical="center" wrapText="1"/>
    </xf>
    <xf numFmtId="0" fontId="3" fillId="4" borderId="46" xfId="0" applyFont="1" applyFill="1" applyBorder="1" applyAlignment="1" applyProtection="1">
      <alignment horizontal="center" vertical="center" wrapText="1"/>
    </xf>
    <xf numFmtId="0" fontId="3" fillId="4" borderId="50" xfId="0" applyFont="1" applyFill="1" applyBorder="1" applyAlignment="1" applyProtection="1">
      <alignment horizontal="center" vertical="center" wrapText="1"/>
    </xf>
    <xf numFmtId="0" fontId="27" fillId="0" borderId="33" xfId="0" applyFont="1" applyFill="1" applyBorder="1" applyAlignment="1" applyProtection="1">
      <alignment horizontal="center" vertical="center" wrapText="1"/>
    </xf>
    <xf numFmtId="0" fontId="27" fillId="0" borderId="35" xfId="0" applyFont="1" applyFill="1" applyBorder="1" applyAlignment="1" applyProtection="1">
      <alignment horizontal="center" vertical="center" wrapText="1"/>
    </xf>
    <xf numFmtId="0" fontId="27" fillId="0" borderId="54" xfId="0" applyFont="1" applyFill="1" applyBorder="1" applyAlignment="1" applyProtection="1">
      <alignment horizontal="center" vertical="center" wrapText="1"/>
    </xf>
    <xf numFmtId="0" fontId="27" fillId="0" borderId="56" xfId="0" applyFont="1" applyFill="1" applyBorder="1" applyAlignment="1" applyProtection="1">
      <alignment horizontal="center" vertical="center" wrapText="1"/>
    </xf>
    <xf numFmtId="0" fontId="27" fillId="0" borderId="45" xfId="0" applyFont="1" applyFill="1" applyBorder="1" applyAlignment="1" applyProtection="1">
      <alignment horizontal="center" vertical="center" wrapText="1"/>
    </xf>
    <xf numFmtId="0" fontId="27" fillId="0" borderId="49" xfId="0" applyFont="1" applyFill="1" applyBorder="1" applyAlignment="1" applyProtection="1">
      <alignment horizontal="center" vertical="center" wrapText="1"/>
    </xf>
    <xf numFmtId="0" fontId="13" fillId="4" borderId="36" xfId="0" applyFont="1" applyFill="1" applyBorder="1" applyAlignment="1" applyProtection="1">
      <alignment horizontal="center" vertical="center" wrapText="1"/>
    </xf>
    <xf numFmtId="0" fontId="13" fillId="4" borderId="37" xfId="0" applyFont="1" applyFill="1" applyBorder="1" applyAlignment="1" applyProtection="1">
      <alignment horizontal="center" vertical="center" wrapText="1"/>
    </xf>
    <xf numFmtId="0" fontId="13" fillId="4" borderId="38" xfId="0" applyFont="1" applyFill="1" applyBorder="1" applyAlignment="1" applyProtection="1">
      <alignment horizontal="center" vertical="center" wrapText="1"/>
    </xf>
    <xf numFmtId="0" fontId="13" fillId="4" borderId="36" xfId="0" applyFont="1" applyFill="1" applyBorder="1" applyAlignment="1" applyProtection="1">
      <alignment horizontal="center" vertical="center"/>
    </xf>
    <xf numFmtId="0" fontId="13" fillId="4" borderId="37" xfId="0" applyFont="1" applyFill="1" applyBorder="1" applyAlignment="1" applyProtection="1">
      <alignment horizontal="center" vertical="center"/>
    </xf>
    <xf numFmtId="0" fontId="13" fillId="4" borderId="38" xfId="0" applyFont="1" applyFill="1" applyBorder="1" applyAlignment="1" applyProtection="1">
      <alignment horizontal="center" vertical="center"/>
    </xf>
    <xf numFmtId="0" fontId="3" fillId="4" borderId="39" xfId="0" applyFont="1" applyFill="1" applyBorder="1" applyAlignment="1" applyProtection="1">
      <alignment horizontal="center" vertical="center" wrapText="1"/>
    </xf>
    <xf numFmtId="0" fontId="12" fillId="4" borderId="24" xfId="0" applyFont="1" applyFill="1" applyBorder="1" applyProtection="1"/>
    <xf numFmtId="0" fontId="3" fillId="4" borderId="24" xfId="0" applyFont="1" applyFill="1" applyBorder="1" applyAlignment="1" applyProtection="1">
      <alignment horizontal="center" vertical="center" wrapText="1"/>
    </xf>
    <xf numFmtId="0" fontId="3" fillId="4" borderId="23" xfId="0" applyFont="1" applyFill="1" applyBorder="1" applyAlignment="1" applyProtection="1">
      <alignment horizontal="center" vertical="center" wrapText="1"/>
    </xf>
    <xf numFmtId="0" fontId="3" fillId="4" borderId="40" xfId="0" applyFont="1" applyFill="1" applyBorder="1" applyAlignment="1" applyProtection="1">
      <alignment horizontal="center" vertical="center" wrapText="1"/>
    </xf>
    <xf numFmtId="0" fontId="3" fillId="6" borderId="21" xfId="0" applyFont="1" applyFill="1" applyBorder="1" applyAlignment="1" applyProtection="1">
      <alignment horizontal="center" vertical="center" wrapText="1"/>
    </xf>
    <xf numFmtId="0" fontId="12" fillId="6" borderId="42" xfId="0" applyFont="1" applyFill="1" applyBorder="1" applyAlignment="1" applyProtection="1">
      <alignment horizontal="center" vertical="center" wrapText="1"/>
    </xf>
    <xf numFmtId="0" fontId="3" fillId="6" borderId="35" xfId="0" applyFont="1" applyFill="1" applyBorder="1" applyAlignment="1" applyProtection="1">
      <alignment horizontal="center" vertical="center" wrapText="1"/>
    </xf>
    <xf numFmtId="0" fontId="3" fillId="6" borderId="49" xfId="0" applyFont="1" applyFill="1" applyBorder="1" applyAlignment="1" applyProtection="1">
      <alignment horizontal="center" vertical="center" wrapText="1"/>
    </xf>
    <xf numFmtId="0" fontId="3" fillId="4" borderId="21" xfId="0" applyFont="1" applyFill="1" applyBorder="1" applyAlignment="1" applyProtection="1">
      <alignment horizontal="center" vertical="center"/>
    </xf>
    <xf numFmtId="0" fontId="3" fillId="4" borderId="22" xfId="0" applyFont="1" applyFill="1" applyBorder="1" applyAlignment="1" applyProtection="1">
      <alignment horizontal="center" vertical="center"/>
    </xf>
    <xf numFmtId="0" fontId="3" fillId="4" borderId="42" xfId="0" applyFont="1" applyFill="1" applyBorder="1" applyAlignment="1" applyProtection="1">
      <alignment horizontal="center" vertical="center"/>
    </xf>
    <xf numFmtId="0" fontId="3" fillId="4" borderId="43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10" fontId="13" fillId="6" borderId="33" xfId="2" applyNumberFormat="1" applyFont="1" applyFill="1" applyBorder="1" applyAlignment="1" applyProtection="1">
      <alignment horizontal="center" vertical="center" wrapText="1"/>
    </xf>
    <xf numFmtId="10" fontId="13" fillId="6" borderId="35" xfId="2" applyNumberFormat="1" applyFont="1" applyFill="1" applyBorder="1" applyAlignment="1" applyProtection="1">
      <alignment horizontal="center" vertical="center" wrapText="1"/>
    </xf>
    <xf numFmtId="10" fontId="13" fillId="6" borderId="45" xfId="2" applyNumberFormat="1" applyFont="1" applyFill="1" applyBorder="1" applyAlignment="1" applyProtection="1">
      <alignment horizontal="center" vertical="center" wrapText="1"/>
    </xf>
    <xf numFmtId="10" fontId="13" fillId="6" borderId="49" xfId="2" applyNumberFormat="1" applyFont="1" applyFill="1" applyBorder="1" applyAlignment="1" applyProtection="1">
      <alignment horizontal="center" vertical="center" wrapText="1"/>
    </xf>
    <xf numFmtId="0" fontId="3" fillId="6" borderId="46" xfId="0" applyFont="1" applyFill="1" applyBorder="1" applyAlignment="1" applyProtection="1">
      <alignment horizontal="center" vertical="center" wrapText="1"/>
    </xf>
    <xf numFmtId="0" fontId="3" fillId="6" borderId="50" xfId="0" applyFont="1" applyFill="1" applyBorder="1" applyAlignment="1" applyProtection="1">
      <alignment horizontal="center" vertical="center" wrapText="1"/>
    </xf>
    <xf numFmtId="0" fontId="31" fillId="17" borderId="46" xfId="0" applyFont="1" applyFill="1" applyBorder="1" applyAlignment="1" applyProtection="1">
      <alignment horizontal="center" vertical="center"/>
    </xf>
    <xf numFmtId="0" fontId="31" fillId="17" borderId="50" xfId="0" applyFont="1" applyFill="1" applyBorder="1" applyAlignment="1" applyProtection="1">
      <alignment horizontal="center" vertical="center"/>
    </xf>
    <xf numFmtId="3" fontId="37" fillId="17" borderId="46" xfId="0" applyNumberFormat="1" applyFont="1" applyFill="1" applyBorder="1" applyAlignment="1" applyProtection="1">
      <alignment horizontal="center" vertical="center"/>
    </xf>
    <xf numFmtId="3" fontId="37" fillId="17" borderId="47" xfId="0" applyNumberFormat="1" applyFont="1" applyFill="1" applyBorder="1" applyAlignment="1" applyProtection="1">
      <alignment horizontal="center" vertical="center"/>
    </xf>
    <xf numFmtId="1" fontId="37" fillId="17" borderId="46" xfId="0" applyNumberFormat="1" applyFont="1" applyFill="1" applyBorder="1" applyAlignment="1" applyProtection="1">
      <alignment horizontal="center" vertical="center"/>
    </xf>
    <xf numFmtId="1" fontId="37" fillId="17" borderId="50" xfId="0" applyNumberFormat="1" applyFont="1" applyFill="1" applyBorder="1" applyAlignment="1" applyProtection="1">
      <alignment horizontal="center" vertical="center"/>
    </xf>
    <xf numFmtId="10" fontId="46" fillId="0" borderId="66" xfId="0" applyNumberFormat="1" applyFont="1" applyFill="1" applyBorder="1" applyAlignment="1" applyProtection="1">
      <alignment horizontal="center" vertical="center"/>
    </xf>
    <xf numFmtId="10" fontId="46" fillId="0" borderId="59" xfId="0" applyNumberFormat="1" applyFont="1" applyFill="1" applyBorder="1" applyAlignment="1" applyProtection="1">
      <alignment horizontal="center" vertical="center"/>
    </xf>
    <xf numFmtId="10" fontId="37" fillId="17" borderId="46" xfId="2" applyNumberFormat="1" applyFont="1" applyFill="1" applyBorder="1" applyAlignment="1" applyProtection="1">
      <alignment horizontal="center" vertical="center"/>
    </xf>
    <xf numFmtId="10" fontId="37" fillId="17" borderId="50" xfId="2" applyNumberFormat="1" applyFont="1" applyFill="1" applyBorder="1" applyAlignment="1" applyProtection="1">
      <alignment horizontal="center" vertical="center"/>
    </xf>
    <xf numFmtId="0" fontId="30" fillId="0" borderId="36" xfId="0" applyFont="1" applyFill="1" applyBorder="1" applyAlignment="1" applyProtection="1">
      <alignment horizontal="center" vertical="center"/>
    </xf>
    <xf numFmtId="0" fontId="30" fillId="0" borderId="37" xfId="0" applyFont="1" applyFill="1" applyBorder="1" applyAlignment="1" applyProtection="1">
      <alignment horizontal="center" vertical="center"/>
    </xf>
    <xf numFmtId="0" fontId="5" fillId="6" borderId="36" xfId="0" applyFont="1" applyFill="1" applyBorder="1" applyAlignment="1" applyProtection="1">
      <alignment horizontal="center" vertical="center"/>
    </xf>
    <xf numFmtId="0" fontId="5" fillId="6" borderId="37" xfId="0" applyFont="1" applyFill="1" applyBorder="1" applyAlignment="1" applyProtection="1">
      <alignment horizontal="center" vertical="center"/>
    </xf>
    <xf numFmtId="0" fontId="5" fillId="6" borderId="34" xfId="0" applyFont="1" applyFill="1" applyBorder="1" applyAlignment="1" applyProtection="1">
      <alignment horizontal="center" vertical="center"/>
    </xf>
    <xf numFmtId="0" fontId="5" fillId="6" borderId="35" xfId="0" applyFont="1" applyFill="1" applyBorder="1" applyAlignment="1" applyProtection="1">
      <alignment horizontal="center" vertical="center"/>
    </xf>
    <xf numFmtId="0" fontId="29" fillId="0" borderId="33" xfId="0" applyFont="1" applyFill="1" applyBorder="1" applyAlignment="1" applyProtection="1">
      <alignment horizontal="center" vertical="center" wrapText="1"/>
    </xf>
    <xf numFmtId="0" fontId="29" fillId="0" borderId="35" xfId="0" applyFont="1" applyFill="1" applyBorder="1" applyAlignment="1" applyProtection="1">
      <alignment horizontal="center" vertical="center" wrapText="1"/>
    </xf>
    <xf numFmtId="0" fontId="14" fillId="6" borderId="35" xfId="0" applyFont="1" applyFill="1" applyBorder="1" applyAlignment="1" applyProtection="1">
      <alignment horizontal="center" vertical="center"/>
    </xf>
    <xf numFmtId="0" fontId="14" fillId="6" borderId="56" xfId="0" applyFont="1" applyFill="1" applyBorder="1" applyAlignment="1" applyProtection="1">
      <alignment horizontal="center" vertical="center"/>
    </xf>
    <xf numFmtId="0" fontId="14" fillId="6" borderId="41" xfId="0" applyFont="1" applyFill="1" applyBorder="1" applyAlignment="1" applyProtection="1">
      <alignment horizontal="center" vertical="center"/>
    </xf>
    <xf numFmtId="0" fontId="29" fillId="0" borderId="54" xfId="0" applyFont="1" applyFill="1" applyBorder="1" applyAlignment="1" applyProtection="1">
      <alignment horizontal="center" vertical="center"/>
    </xf>
    <xf numFmtId="0" fontId="29" fillId="0" borderId="56" xfId="0" applyFont="1" applyFill="1" applyBorder="1" applyAlignment="1" applyProtection="1">
      <alignment horizontal="center" vertical="center"/>
    </xf>
    <xf numFmtId="3" fontId="14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7" borderId="42" xfId="0" applyNumberFormat="1" applyFont="1" applyFill="1" applyBorder="1" applyAlignment="1" applyProtection="1">
      <alignment horizontal="center" vertical="center"/>
      <protection locked="0"/>
    </xf>
    <xf numFmtId="3" fontId="14" fillId="7" borderId="28" xfId="0" applyNumberFormat="1" applyFont="1" applyFill="1" applyBorder="1" applyAlignment="1" applyProtection="1">
      <alignment horizontal="center" vertical="center"/>
      <protection locked="0"/>
    </xf>
    <xf numFmtId="3" fontId="14" fillId="7" borderId="57" xfId="0" applyNumberFormat="1" applyFont="1" applyFill="1" applyBorder="1" applyAlignment="1" applyProtection="1">
      <alignment horizontal="center" vertical="center"/>
      <protection locked="0"/>
    </xf>
    <xf numFmtId="3" fontId="37" fillId="17" borderId="50" xfId="0" applyNumberFormat="1" applyFont="1" applyFill="1" applyBorder="1" applyAlignment="1" applyProtection="1">
      <alignment horizontal="center" vertical="center"/>
    </xf>
    <xf numFmtId="0" fontId="31" fillId="17" borderId="45" xfId="0" applyFont="1" applyFill="1" applyBorder="1" applyAlignment="1" applyProtection="1">
      <alignment horizontal="center" vertical="center"/>
    </xf>
    <xf numFmtId="0" fontId="31" fillId="17" borderId="49" xfId="0" applyFont="1" applyFill="1" applyBorder="1" applyAlignment="1" applyProtection="1">
      <alignment horizontal="center" vertical="center"/>
    </xf>
    <xf numFmtId="0" fontId="30" fillId="0" borderId="33" xfId="0" applyFont="1" applyFill="1" applyBorder="1" applyAlignment="1" applyProtection="1">
      <alignment horizontal="center" vertical="center" wrapText="1"/>
    </xf>
    <xf numFmtId="0" fontId="30" fillId="0" borderId="34" xfId="0" applyFont="1" applyFill="1" applyBorder="1" applyAlignment="1" applyProtection="1">
      <alignment horizontal="center" vertical="center"/>
    </xf>
    <xf numFmtId="0" fontId="34" fillId="6" borderId="33" xfId="0" applyFont="1" applyFill="1" applyBorder="1" applyAlignment="1" applyProtection="1">
      <alignment horizontal="center" vertical="center" wrapText="1"/>
    </xf>
    <xf numFmtId="0" fontId="33" fillId="6" borderId="34" xfId="0" applyFont="1" applyFill="1" applyBorder="1" applyAlignment="1" applyProtection="1">
      <alignment horizontal="center" vertical="center" wrapText="1"/>
    </xf>
    <xf numFmtId="0" fontId="33" fillId="6" borderId="0" xfId="0" applyFont="1" applyFill="1" applyBorder="1" applyAlignment="1" applyProtection="1">
      <alignment horizontal="center" vertical="center" wrapText="1"/>
    </xf>
    <xf numFmtId="0" fontId="33" fillId="6" borderId="56" xfId="0" applyFont="1" applyFill="1" applyBorder="1" applyAlignment="1" applyProtection="1">
      <alignment horizontal="center" vertical="center" wrapText="1"/>
    </xf>
    <xf numFmtId="0" fontId="29" fillId="0" borderId="33" xfId="0" applyFont="1" applyFill="1" applyBorder="1" applyAlignment="1" applyProtection="1">
      <alignment horizontal="center" vertical="center"/>
    </xf>
    <xf numFmtId="0" fontId="29" fillId="0" borderId="35" xfId="0" applyFont="1" applyFill="1" applyBorder="1" applyAlignment="1" applyProtection="1">
      <alignment horizontal="center" vertical="center"/>
    </xf>
    <xf numFmtId="0" fontId="36" fillId="17" borderId="36" xfId="0" applyFont="1" applyFill="1" applyBorder="1" applyAlignment="1" applyProtection="1">
      <alignment horizontal="center" vertical="center"/>
    </xf>
    <xf numFmtId="0" fontId="36" fillId="17" borderId="37" xfId="0" applyFont="1" applyFill="1" applyBorder="1" applyAlignment="1" applyProtection="1">
      <alignment horizontal="center" vertical="center"/>
    </xf>
    <xf numFmtId="0" fontId="36" fillId="17" borderId="38" xfId="0" applyFont="1" applyFill="1" applyBorder="1" applyAlignment="1" applyProtection="1">
      <alignment horizontal="center" vertical="center"/>
    </xf>
    <xf numFmtId="0" fontId="3" fillId="0" borderId="20" xfId="0" applyFont="1" applyFill="1" applyBorder="1" applyAlignment="1" applyProtection="1">
      <alignment horizontal="center" vertical="center" wrapText="1"/>
    </xf>
    <xf numFmtId="0" fontId="0" fillId="0" borderId="52" xfId="0" applyFill="1" applyBorder="1" applyAlignment="1" applyProtection="1">
      <alignment horizontal="center" vertical="center" wrapText="1"/>
    </xf>
    <xf numFmtId="0" fontId="0" fillId="0" borderId="52" xfId="0" applyBorder="1" applyAlignment="1" applyProtection="1">
      <alignment horizontal="center" vertical="center" wrapText="1"/>
    </xf>
    <xf numFmtId="9" fontId="75" fillId="17" borderId="36" xfId="2" applyFont="1" applyFill="1" applyBorder="1" applyAlignment="1" applyProtection="1">
      <alignment horizontal="center" vertical="center"/>
    </xf>
    <xf numFmtId="9" fontId="75" fillId="17" borderId="38" xfId="2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30" fillId="0" borderId="62" xfId="0" applyFont="1" applyFill="1" applyBorder="1" applyAlignment="1" applyProtection="1">
      <alignment horizontal="center" vertical="center"/>
    </xf>
    <xf numFmtId="0" fontId="33" fillId="6" borderId="36" xfId="0" applyFont="1" applyFill="1" applyBorder="1" applyAlignment="1" applyProtection="1">
      <alignment horizontal="center" vertical="center" wrapText="1"/>
    </xf>
    <xf numFmtId="0" fontId="33" fillId="6" borderId="37" xfId="0" applyFont="1" applyFill="1" applyBorder="1" applyAlignment="1" applyProtection="1">
      <alignment horizontal="center" vertical="center" wrapText="1"/>
    </xf>
    <xf numFmtId="10" fontId="14" fillId="6" borderId="35" xfId="2" applyNumberFormat="1" applyFont="1" applyFill="1" applyBorder="1" applyAlignment="1" applyProtection="1">
      <alignment horizontal="center" vertical="center"/>
    </xf>
    <xf numFmtId="10" fontId="14" fillId="6" borderId="41" xfId="2" applyNumberFormat="1" applyFont="1" applyFill="1" applyBorder="1" applyAlignment="1" applyProtection="1">
      <alignment horizontal="center" vertical="center"/>
    </xf>
    <xf numFmtId="0" fontId="5" fillId="17" borderId="36" xfId="0" applyFont="1" applyFill="1" applyBorder="1" applyAlignment="1" applyProtection="1">
      <alignment horizontal="center" vertical="center"/>
    </xf>
    <xf numFmtId="0" fontId="5" fillId="17" borderId="38" xfId="0" applyFont="1" applyFill="1" applyBorder="1" applyAlignment="1" applyProtection="1">
      <alignment horizontal="center" vertical="center"/>
    </xf>
    <xf numFmtId="0" fontId="6" fillId="2" borderId="36" xfId="0" applyFont="1" applyFill="1" applyBorder="1" applyAlignment="1" applyProtection="1">
      <alignment horizontal="center" vertical="center"/>
      <protection locked="0"/>
    </xf>
    <xf numFmtId="0" fontId="6" fillId="2" borderId="38" xfId="0" applyFont="1" applyFill="1" applyBorder="1" applyAlignment="1" applyProtection="1">
      <alignment horizontal="center" vertical="center"/>
      <protection locked="0"/>
    </xf>
    <xf numFmtId="0" fontId="33" fillId="6" borderId="35" xfId="0" applyFont="1" applyFill="1" applyBorder="1" applyAlignment="1" applyProtection="1">
      <alignment horizontal="center" vertical="center" wrapText="1"/>
    </xf>
    <xf numFmtId="0" fontId="29" fillId="0" borderId="54" xfId="0" applyFont="1" applyFill="1" applyBorder="1" applyAlignment="1" applyProtection="1">
      <alignment horizontal="center" vertical="center" wrapText="1"/>
    </xf>
    <xf numFmtId="0" fontId="29" fillId="0" borderId="56" xfId="0" applyFont="1" applyFill="1" applyBorder="1" applyAlignment="1" applyProtection="1">
      <alignment horizontal="center" vertical="center" wrapText="1"/>
    </xf>
    <xf numFmtId="10" fontId="13" fillId="6" borderId="20" xfId="2" applyNumberFormat="1" applyFont="1" applyFill="1" applyBorder="1" applyAlignment="1" applyProtection="1">
      <alignment horizontal="center" vertical="center" wrapText="1"/>
    </xf>
    <xf numFmtId="10" fontId="13" fillId="6" borderId="52" xfId="2" applyNumberFormat="1" applyFont="1" applyFill="1" applyBorder="1" applyAlignment="1" applyProtection="1">
      <alignment horizontal="center" vertical="center" wrapText="1"/>
    </xf>
    <xf numFmtId="0" fontId="2" fillId="0" borderId="33" xfId="0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45" xfId="0" applyFont="1" applyFill="1" applyBorder="1" applyAlignment="1" applyProtection="1">
      <alignment horizontal="center" vertical="center" wrapText="1"/>
    </xf>
    <xf numFmtId="0" fontId="2" fillId="0" borderId="49" xfId="0" applyFont="1" applyFill="1" applyBorder="1" applyAlignment="1" applyProtection="1">
      <alignment horizontal="center" vertical="center" wrapText="1"/>
    </xf>
    <xf numFmtId="0" fontId="3" fillId="0" borderId="62" xfId="0" applyFont="1" applyFill="1" applyBorder="1" applyAlignment="1" applyProtection="1">
      <alignment horizontal="center" vertical="center"/>
    </xf>
    <xf numFmtId="0" fontId="3" fillId="0" borderId="62" xfId="0" applyFont="1" applyFill="1" applyBorder="1" applyAlignment="1" applyProtection="1">
      <alignment horizontal="center" vertical="center" wrapText="1"/>
    </xf>
    <xf numFmtId="0" fontId="12" fillId="0" borderId="62" xfId="0" applyFont="1" applyFill="1" applyBorder="1" applyAlignment="1" applyProtection="1">
      <alignment horizontal="center" vertical="center" wrapText="1"/>
    </xf>
    <xf numFmtId="0" fontId="3" fillId="6" borderId="20" xfId="0" applyFont="1" applyFill="1" applyBorder="1" applyAlignment="1" applyProtection="1">
      <alignment horizontal="center" vertical="center" wrapText="1"/>
    </xf>
    <xf numFmtId="0" fontId="3" fillId="6" borderId="52" xfId="0" applyFont="1" applyFill="1" applyBorder="1" applyAlignment="1" applyProtection="1">
      <alignment horizontal="center" vertical="center" wrapText="1"/>
    </xf>
    <xf numFmtId="0" fontId="3" fillId="4" borderId="21" xfId="0" applyFont="1" applyFill="1" applyBorder="1" applyAlignment="1" applyProtection="1">
      <alignment horizontal="center" vertical="center" wrapText="1"/>
    </xf>
    <xf numFmtId="0" fontId="3" fillId="4" borderId="42" xfId="0" applyFont="1" applyFill="1" applyBorder="1" applyAlignment="1" applyProtection="1">
      <alignment horizontal="center" vertical="center" wrapText="1"/>
    </xf>
    <xf numFmtId="10" fontId="46" fillId="0" borderId="21" xfId="2" applyNumberFormat="1" applyFont="1" applyFill="1" applyBorder="1" applyAlignment="1" applyProtection="1">
      <alignment horizontal="center" vertical="center"/>
    </xf>
    <xf numFmtId="10" fontId="46" fillId="0" borderId="42" xfId="2" applyNumberFormat="1" applyFont="1" applyFill="1" applyBorder="1" applyAlignment="1" applyProtection="1">
      <alignment horizontal="center" vertical="center"/>
    </xf>
    <xf numFmtId="10" fontId="46" fillId="0" borderId="28" xfId="2" applyNumberFormat="1" applyFont="1" applyFill="1" applyBorder="1" applyAlignment="1" applyProtection="1">
      <alignment horizontal="center" vertical="center"/>
    </xf>
    <xf numFmtId="10" fontId="46" fillId="0" borderId="57" xfId="2" applyNumberFormat="1" applyFont="1" applyFill="1" applyBorder="1" applyAlignment="1" applyProtection="1">
      <alignment horizontal="center" vertical="center"/>
    </xf>
    <xf numFmtId="10" fontId="46" fillId="0" borderId="21" xfId="0" applyNumberFormat="1" applyFont="1" applyFill="1" applyBorder="1" applyAlignment="1" applyProtection="1">
      <alignment horizontal="center" vertical="center"/>
    </xf>
    <xf numFmtId="10" fontId="46" fillId="0" borderId="42" xfId="0" applyNumberFormat="1" applyFont="1" applyFill="1" applyBorder="1" applyAlignment="1" applyProtection="1">
      <alignment horizontal="center" vertical="center"/>
    </xf>
    <xf numFmtId="3" fontId="14" fillId="7" borderId="22" xfId="0" applyNumberFormat="1" applyFont="1" applyFill="1" applyBorder="1" applyAlignment="1" applyProtection="1">
      <alignment horizontal="center" vertical="center"/>
      <protection locked="0"/>
    </xf>
    <xf numFmtId="3" fontId="14" fillId="7" borderId="2" xfId="0" applyNumberFormat="1" applyFont="1" applyFill="1" applyBorder="1" applyAlignment="1" applyProtection="1">
      <alignment horizontal="center" vertical="center"/>
      <protection locked="0"/>
    </xf>
    <xf numFmtId="1" fontId="14" fillId="0" borderId="82" xfId="0" applyNumberFormat="1" applyFont="1" applyFill="1" applyBorder="1" applyAlignment="1" applyProtection="1">
      <alignment horizontal="center" vertical="center"/>
    </xf>
    <xf numFmtId="1" fontId="14" fillId="0" borderId="75" xfId="0" applyNumberFormat="1" applyFont="1" applyFill="1" applyBorder="1" applyAlignment="1" applyProtection="1">
      <alignment horizontal="center" vertical="center"/>
    </xf>
    <xf numFmtId="1" fontId="14" fillId="0" borderId="55" xfId="0" applyNumberFormat="1" applyFont="1" applyFill="1" applyBorder="1" applyAlignment="1" applyProtection="1">
      <alignment horizontal="center" vertical="center"/>
    </xf>
    <xf numFmtId="1" fontId="14" fillId="0" borderId="29" xfId="0" applyNumberFormat="1" applyFont="1" applyFill="1" applyBorder="1" applyAlignment="1" applyProtection="1">
      <alignment horizontal="center" vertical="center"/>
    </xf>
    <xf numFmtId="3" fontId="14" fillId="7" borderId="66" xfId="0" applyNumberFormat="1" applyFont="1" applyFill="1" applyBorder="1" applyAlignment="1" applyProtection="1">
      <alignment horizontal="center" vertical="center"/>
      <protection locked="0"/>
    </xf>
    <xf numFmtId="3" fontId="14" fillId="7" borderId="59" xfId="0" applyNumberFormat="1" applyFont="1" applyFill="1" applyBorder="1" applyAlignment="1" applyProtection="1">
      <alignment horizontal="center" vertical="center"/>
      <protection locked="0"/>
    </xf>
    <xf numFmtId="3" fontId="37" fillId="17" borderId="36" xfId="0" applyNumberFormat="1" applyFont="1" applyFill="1" applyBorder="1" applyAlignment="1" applyProtection="1">
      <alignment horizontal="center" vertical="center"/>
    </xf>
    <xf numFmtId="3" fontId="37" fillId="17" borderId="38" xfId="0" applyNumberFormat="1" applyFont="1" applyFill="1" applyBorder="1" applyAlignment="1" applyProtection="1">
      <alignment horizontal="center" vertical="center"/>
    </xf>
    <xf numFmtId="3" fontId="37" fillId="17" borderId="37" xfId="0" applyNumberFormat="1" applyFont="1" applyFill="1" applyBorder="1" applyAlignment="1" applyProtection="1">
      <alignment horizontal="center" vertical="center"/>
    </xf>
    <xf numFmtId="10" fontId="37" fillId="17" borderId="36" xfId="2" applyNumberFormat="1" applyFont="1" applyFill="1" applyBorder="1" applyAlignment="1" applyProtection="1">
      <alignment horizontal="center" vertical="center"/>
    </xf>
    <xf numFmtId="10" fontId="37" fillId="17" borderId="38" xfId="2" applyNumberFormat="1" applyFont="1" applyFill="1" applyBorder="1" applyAlignment="1" applyProtection="1">
      <alignment horizontal="center" vertical="center"/>
    </xf>
    <xf numFmtId="1" fontId="14" fillId="0" borderId="33" xfId="0" applyNumberFormat="1" applyFont="1" applyFill="1" applyBorder="1" applyAlignment="1" applyProtection="1">
      <alignment horizontal="center" vertical="center"/>
    </xf>
    <xf numFmtId="1" fontId="14" fillId="0" borderId="35" xfId="0" applyNumberFormat="1" applyFont="1" applyFill="1" applyBorder="1" applyAlignment="1" applyProtection="1">
      <alignment horizontal="center" vertical="center"/>
    </xf>
    <xf numFmtId="1" fontId="14" fillId="0" borderId="66" xfId="0" applyNumberFormat="1" applyFont="1" applyFill="1" applyBorder="1" applyAlignment="1" applyProtection="1">
      <alignment horizontal="center" vertical="center"/>
    </xf>
    <xf numFmtId="1" fontId="14" fillId="0" borderId="59" xfId="0" applyNumberFormat="1" applyFont="1" applyFill="1" applyBorder="1" applyAlignment="1" applyProtection="1">
      <alignment horizontal="center" vertical="center"/>
    </xf>
    <xf numFmtId="10" fontId="46" fillId="0" borderId="28" xfId="0" applyNumberFormat="1" applyFont="1" applyFill="1" applyBorder="1" applyAlignment="1" applyProtection="1">
      <alignment horizontal="center" vertical="center"/>
    </xf>
    <xf numFmtId="10" fontId="46" fillId="0" borderId="57" xfId="0" applyNumberFormat="1" applyFont="1" applyFill="1" applyBorder="1" applyAlignment="1" applyProtection="1">
      <alignment horizontal="center" vertical="center"/>
    </xf>
    <xf numFmtId="1" fontId="14" fillId="0" borderId="21" xfId="0" applyNumberFormat="1" applyFont="1" applyFill="1" applyBorder="1" applyAlignment="1" applyProtection="1">
      <alignment horizontal="center" vertical="center"/>
    </xf>
    <xf numFmtId="1" fontId="14" fillId="0" borderId="42" xfId="0" applyNumberFormat="1" applyFont="1" applyFill="1" applyBorder="1" applyAlignment="1" applyProtection="1">
      <alignment horizontal="center" vertical="center"/>
    </xf>
    <xf numFmtId="1" fontId="14" fillId="0" borderId="28" xfId="0" applyNumberFormat="1" applyFont="1" applyFill="1" applyBorder="1" applyAlignment="1" applyProtection="1">
      <alignment horizontal="center" vertical="center"/>
    </xf>
    <xf numFmtId="1" fontId="14" fillId="0" borderId="57" xfId="0" applyNumberFormat="1" applyFont="1" applyFill="1" applyBorder="1" applyAlignment="1" applyProtection="1">
      <alignment horizontal="center" vertical="center"/>
    </xf>
    <xf numFmtId="3" fontId="14" fillId="7" borderId="64" xfId="0" applyNumberFormat="1" applyFont="1" applyFill="1" applyBorder="1" applyAlignment="1" applyProtection="1">
      <alignment horizontal="center" vertical="center"/>
      <protection locked="0"/>
    </xf>
    <xf numFmtId="3" fontId="14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7" borderId="82" xfId="0" applyNumberFormat="1" applyFont="1" applyFill="1" applyBorder="1" applyAlignment="1" applyProtection="1">
      <alignment horizontal="center" vertical="center"/>
      <protection locked="0"/>
    </xf>
    <xf numFmtId="3" fontId="14" fillId="7" borderId="83" xfId="0" applyNumberFormat="1" applyFont="1" applyFill="1" applyBorder="1" applyAlignment="1" applyProtection="1">
      <alignment horizontal="center" vertical="center"/>
      <protection locked="0"/>
    </xf>
    <xf numFmtId="10" fontId="14" fillId="0" borderId="28" xfId="2" applyNumberFormat="1" applyFont="1" applyFill="1" applyBorder="1" applyAlignment="1" applyProtection="1">
      <alignment horizontal="center" vertical="center"/>
    </xf>
    <xf numFmtId="10" fontId="14" fillId="0" borderId="57" xfId="2" applyNumberFormat="1" applyFont="1" applyFill="1" applyBorder="1" applyAlignment="1" applyProtection="1">
      <alignment horizontal="center" vertical="center"/>
    </xf>
    <xf numFmtId="3" fontId="14" fillId="7" borderId="55" xfId="0" applyNumberFormat="1" applyFont="1" applyFill="1" applyBorder="1" applyAlignment="1" applyProtection="1">
      <alignment horizontal="center" vertical="center"/>
      <protection locked="0"/>
    </xf>
    <xf numFmtId="3" fontId="14" fillId="7" borderId="29" xfId="0" applyNumberFormat="1" applyFont="1" applyFill="1" applyBorder="1" applyAlignment="1" applyProtection="1">
      <alignment horizontal="center" vertical="center"/>
      <protection locked="0"/>
    </xf>
    <xf numFmtId="3" fontId="14" fillId="7" borderId="65" xfId="0" applyNumberFormat="1" applyFont="1" applyFill="1" applyBorder="1" applyAlignment="1" applyProtection="1">
      <alignment horizontal="center" vertical="center"/>
      <protection locked="0"/>
    </xf>
    <xf numFmtId="3" fontId="14" fillId="7" borderId="1" xfId="0" applyNumberFormat="1" applyFont="1" applyFill="1" applyBorder="1" applyAlignment="1" applyProtection="1">
      <alignment horizontal="center" vertical="center"/>
      <protection locked="0"/>
    </xf>
    <xf numFmtId="1" fontId="14" fillId="0" borderId="64" xfId="0" applyNumberFormat="1" applyFont="1" applyFill="1" applyBorder="1" applyAlignment="1" applyProtection="1">
      <alignment horizontal="center" vertical="center"/>
    </xf>
    <xf numFmtId="1" fontId="14" fillId="0" borderId="65" xfId="0" applyNumberFormat="1" applyFont="1" applyFill="1" applyBorder="1" applyAlignment="1" applyProtection="1">
      <alignment horizontal="center" vertical="center"/>
    </xf>
    <xf numFmtId="3" fontId="14" fillId="7" borderId="39" xfId="0" applyNumberFormat="1" applyFont="1" applyFill="1" applyBorder="1" applyAlignment="1" applyProtection="1">
      <alignment horizontal="center" vertical="center"/>
      <protection locked="0"/>
    </xf>
    <xf numFmtId="3" fontId="14" fillId="7" borderId="40" xfId="0" applyNumberFormat="1" applyFont="1" applyFill="1" applyBorder="1" applyAlignment="1" applyProtection="1">
      <alignment horizontal="center" vertical="center"/>
      <protection locked="0"/>
    </xf>
    <xf numFmtId="3" fontId="14" fillId="7" borderId="24" xfId="0" applyNumberFormat="1" applyFont="1" applyFill="1" applyBorder="1" applyAlignment="1" applyProtection="1">
      <alignment horizontal="center" vertical="center"/>
      <protection locked="0"/>
    </xf>
    <xf numFmtId="1" fontId="14" fillId="0" borderId="39" xfId="0" applyNumberFormat="1" applyFont="1" applyFill="1" applyBorder="1" applyAlignment="1" applyProtection="1">
      <alignment horizontal="center" vertical="center"/>
    </xf>
    <xf numFmtId="1" fontId="14" fillId="0" borderId="24" xfId="0" applyNumberFormat="1" applyFont="1" applyFill="1" applyBorder="1" applyAlignment="1" applyProtection="1">
      <alignment horizontal="center" vertical="center"/>
    </xf>
    <xf numFmtId="0" fontId="29" fillId="0" borderId="34" xfId="0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/>
    </xf>
    <xf numFmtId="0" fontId="5" fillId="17" borderId="37" xfId="0" applyFont="1" applyFill="1" applyBorder="1" applyAlignment="1" applyProtection="1">
      <alignment horizontal="center" vertical="center"/>
    </xf>
    <xf numFmtId="0" fontId="29" fillId="0" borderId="34" xfId="0" applyFont="1" applyFill="1" applyBorder="1" applyAlignment="1" applyProtection="1">
      <alignment horizontal="center" vertical="center"/>
    </xf>
    <xf numFmtId="0" fontId="31" fillId="17" borderId="62" xfId="0" applyFont="1" applyFill="1" applyBorder="1" applyAlignment="1" applyProtection="1">
      <alignment horizontal="center" vertical="center"/>
    </xf>
    <xf numFmtId="10" fontId="14" fillId="0" borderId="21" xfId="2" applyNumberFormat="1" applyFont="1" applyFill="1" applyBorder="1" applyAlignment="1" applyProtection="1">
      <alignment horizontal="center" vertical="center"/>
    </xf>
    <xf numFmtId="10" fontId="14" fillId="0" borderId="42" xfId="2" applyNumberFormat="1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53" fillId="6" borderId="75" xfId="0" applyFont="1" applyFill="1" applyBorder="1" applyAlignment="1" applyProtection="1">
      <alignment horizontal="center" vertical="center" wrapText="1"/>
    </xf>
    <xf numFmtId="0" fontId="53" fillId="6" borderId="27" xfId="0" applyFont="1" applyFill="1" applyBorder="1" applyAlignment="1" applyProtection="1">
      <alignment horizontal="center" vertical="center" wrapText="1"/>
    </xf>
    <xf numFmtId="49" fontId="26" fillId="0" borderId="0" xfId="0" applyNumberFormat="1" applyFont="1" applyFill="1" applyBorder="1" applyAlignment="1" applyProtection="1">
      <alignment horizontal="center" vertical="center" wrapText="1"/>
    </xf>
    <xf numFmtId="0" fontId="13" fillId="4" borderId="54" xfId="0" applyFont="1" applyFill="1" applyBorder="1" applyAlignment="1" applyProtection="1">
      <alignment horizontal="center" vertical="center" wrapText="1"/>
    </xf>
    <xf numFmtId="0" fontId="13" fillId="4" borderId="0" xfId="0" applyFont="1" applyFill="1" applyBorder="1" applyAlignment="1" applyProtection="1">
      <alignment horizontal="center" vertical="center" wrapText="1"/>
    </xf>
    <xf numFmtId="0" fontId="13" fillId="4" borderId="34" xfId="0" applyFont="1" applyFill="1" applyBorder="1" applyAlignment="1" applyProtection="1">
      <alignment horizontal="center" vertical="center" wrapText="1"/>
    </xf>
    <xf numFmtId="0" fontId="13" fillId="4" borderId="35" xfId="0" applyFont="1" applyFill="1" applyBorder="1" applyAlignment="1" applyProtection="1">
      <alignment horizontal="center" vertical="center" wrapText="1"/>
    </xf>
    <xf numFmtId="0" fontId="3" fillId="6" borderId="33" xfId="0" applyFont="1" applyFill="1" applyBorder="1" applyAlignment="1" applyProtection="1">
      <alignment horizontal="center" vertical="center" wrapText="1"/>
    </xf>
    <xf numFmtId="0" fontId="12" fillId="6" borderId="35" xfId="0" applyFont="1" applyFill="1" applyBorder="1" applyAlignment="1" applyProtection="1">
      <alignment horizontal="center" vertical="center" wrapText="1"/>
    </xf>
    <xf numFmtId="10" fontId="13" fillId="0" borderId="0" xfId="2" applyNumberFormat="1" applyFont="1" applyFill="1" applyBorder="1" applyAlignment="1" applyProtection="1">
      <alignment horizontal="center" vertical="center"/>
    </xf>
    <xf numFmtId="0" fontId="33" fillId="6" borderId="37" xfId="0" applyFont="1" applyFill="1" applyBorder="1" applyAlignment="1" applyProtection="1">
      <alignment horizontal="center" vertical="center"/>
    </xf>
    <xf numFmtId="0" fontId="33" fillId="6" borderId="34" xfId="0" applyFont="1" applyFill="1" applyBorder="1" applyAlignment="1" applyProtection="1">
      <alignment horizontal="center" vertical="center"/>
    </xf>
    <xf numFmtId="0" fontId="33" fillId="6" borderId="35" xfId="0" applyFont="1" applyFill="1" applyBorder="1" applyAlignment="1" applyProtection="1">
      <alignment horizontal="center" vertical="center"/>
    </xf>
    <xf numFmtId="0" fontId="33" fillId="6" borderId="0" xfId="0" applyFont="1" applyFill="1" applyBorder="1" applyAlignment="1" applyProtection="1">
      <alignment horizontal="center" vertical="center"/>
    </xf>
    <xf numFmtId="0" fontId="33" fillId="6" borderId="56" xfId="0" applyFont="1" applyFill="1" applyBorder="1" applyAlignment="1" applyProtection="1">
      <alignment horizontal="center" vertical="center"/>
    </xf>
    <xf numFmtId="3" fontId="39" fillId="5" borderId="33" xfId="1" applyNumberFormat="1" applyFont="1" applyFill="1" applyBorder="1" applyAlignment="1" applyProtection="1">
      <alignment horizontal="center" vertical="center" wrapText="1"/>
    </xf>
    <xf numFmtId="3" fontId="39" fillId="5" borderId="34" xfId="1" applyNumberFormat="1" applyFont="1" applyFill="1" applyBorder="1" applyAlignment="1" applyProtection="1">
      <alignment horizontal="center" vertical="center" wrapText="1"/>
    </xf>
    <xf numFmtId="3" fontId="39" fillId="5" borderId="35" xfId="1" applyNumberFormat="1" applyFont="1" applyFill="1" applyBorder="1" applyAlignment="1" applyProtection="1">
      <alignment horizontal="center" vertical="center" wrapText="1"/>
    </xf>
    <xf numFmtId="3" fontId="39" fillId="5" borderId="45" xfId="1" applyNumberFormat="1" applyFont="1" applyFill="1" applyBorder="1" applyAlignment="1" applyProtection="1">
      <alignment horizontal="center" vertical="center" wrapText="1"/>
    </xf>
    <xf numFmtId="3" fontId="39" fillId="5" borderId="62" xfId="1" applyNumberFormat="1" applyFont="1" applyFill="1" applyBorder="1" applyAlignment="1" applyProtection="1">
      <alignment horizontal="center" vertical="center" wrapText="1"/>
    </xf>
    <xf numFmtId="3" fontId="39" fillId="5" borderId="49" xfId="1" applyNumberFormat="1" applyFont="1" applyFill="1" applyBorder="1" applyAlignment="1" applyProtection="1">
      <alignment horizontal="center" vertical="center" wrapText="1"/>
    </xf>
    <xf numFmtId="0" fontId="5" fillId="6" borderId="33" xfId="0" applyFont="1" applyFill="1" applyBorder="1" applyAlignment="1" applyProtection="1">
      <alignment horizontal="center" vertical="center"/>
    </xf>
    <xf numFmtId="10" fontId="37" fillId="17" borderId="48" xfId="2" applyNumberFormat="1" applyFont="1" applyFill="1" applyBorder="1" applyAlignment="1" applyProtection="1">
      <alignment horizontal="center" vertical="center"/>
    </xf>
    <xf numFmtId="3" fontId="14" fillId="7" borderId="3" xfId="0" applyNumberFormat="1" applyFont="1" applyFill="1" applyBorder="1" applyAlignment="1" applyProtection="1">
      <alignment horizontal="center" vertical="center"/>
      <protection locked="0"/>
    </xf>
    <xf numFmtId="1" fontId="14" fillId="0" borderId="40" xfId="0" applyNumberFormat="1" applyFont="1" applyFill="1" applyBorder="1" applyAlignment="1" applyProtection="1">
      <alignment horizontal="center" vertical="center"/>
    </xf>
    <xf numFmtId="10" fontId="14" fillId="0" borderId="40" xfId="0" applyNumberFormat="1" applyFont="1" applyFill="1" applyBorder="1" applyAlignment="1" applyProtection="1">
      <alignment horizontal="center" vertical="center"/>
    </xf>
    <xf numFmtId="10" fontId="14" fillId="0" borderId="42" xfId="0" applyNumberFormat="1" applyFont="1" applyFill="1" applyBorder="1" applyAlignment="1" applyProtection="1">
      <alignment horizontal="center" vertical="center"/>
    </xf>
    <xf numFmtId="10" fontId="14" fillId="0" borderId="1" xfId="0" applyNumberFormat="1" applyFont="1" applyFill="1" applyBorder="1" applyAlignment="1" applyProtection="1">
      <alignment horizontal="center" vertical="center"/>
    </xf>
    <xf numFmtId="10" fontId="14" fillId="0" borderId="57" xfId="0" applyNumberFormat="1" applyFont="1" applyFill="1" applyBorder="1" applyAlignment="1" applyProtection="1">
      <alignment horizontal="center" vertical="center"/>
    </xf>
    <xf numFmtId="3" fontId="37" fillId="17" borderId="68" xfId="0" applyNumberFormat="1" applyFont="1" applyFill="1" applyBorder="1" applyAlignment="1" applyProtection="1">
      <alignment horizontal="center" vertical="center"/>
    </xf>
    <xf numFmtId="1" fontId="37" fillId="17" borderId="48" xfId="0" applyNumberFormat="1" applyFont="1" applyFill="1" applyBorder="1" applyAlignment="1" applyProtection="1">
      <alignment horizontal="center" vertical="center"/>
    </xf>
    <xf numFmtId="3" fontId="14" fillId="7" borderId="23" xfId="0" applyNumberFormat="1" applyFont="1" applyFill="1" applyBorder="1" applyAlignment="1" applyProtection="1">
      <alignment horizontal="center" vertical="center"/>
      <protection locked="0"/>
    </xf>
    <xf numFmtId="10" fontId="14" fillId="6" borderId="20" xfId="2" applyNumberFormat="1" applyFont="1" applyFill="1" applyBorder="1" applyAlignment="1" applyProtection="1">
      <alignment horizontal="center" vertical="center"/>
    </xf>
    <xf numFmtId="10" fontId="14" fillId="6" borderId="67" xfId="2" applyNumberFormat="1" applyFont="1" applyFill="1" applyBorder="1" applyAlignment="1" applyProtection="1">
      <alignment horizontal="center" vertical="center"/>
    </xf>
    <xf numFmtId="0" fontId="14" fillId="6" borderId="20" xfId="0" applyFont="1" applyFill="1" applyBorder="1" applyAlignment="1" applyProtection="1">
      <alignment horizontal="center" vertical="center"/>
    </xf>
    <xf numFmtId="0" fontId="14" fillId="6" borderId="63" xfId="0" applyFont="1" applyFill="1" applyBorder="1" applyAlignment="1" applyProtection="1">
      <alignment horizontal="center" vertical="center"/>
    </xf>
    <xf numFmtId="0" fontId="14" fillId="6" borderId="67" xfId="0" applyFont="1" applyFill="1" applyBorder="1" applyAlignment="1" applyProtection="1">
      <alignment horizontal="center" vertical="center"/>
    </xf>
    <xf numFmtId="0" fontId="33" fillId="6" borderId="62" xfId="0" applyFont="1" applyFill="1" applyBorder="1" applyAlignment="1" applyProtection="1">
      <alignment horizontal="center" vertical="center"/>
    </xf>
    <xf numFmtId="0" fontId="5" fillId="17" borderId="71" xfId="0" applyFont="1" applyFill="1" applyBorder="1" applyAlignment="1" applyProtection="1">
      <alignment horizontal="center" vertical="center"/>
    </xf>
    <xf numFmtId="0" fontId="5" fillId="17" borderId="70" xfId="0" applyFont="1" applyFill="1" applyBorder="1" applyAlignment="1" applyProtection="1">
      <alignment horizontal="center" vertical="center"/>
    </xf>
    <xf numFmtId="10" fontId="14" fillId="0" borderId="22" xfId="2" applyNumberFormat="1" applyFont="1" applyFill="1" applyBorder="1" applyAlignment="1" applyProtection="1">
      <alignment horizontal="center" vertical="center"/>
    </xf>
    <xf numFmtId="10" fontId="14" fillId="0" borderId="2" xfId="2" applyNumberFormat="1" applyFont="1" applyFill="1" applyBorder="1" applyAlignment="1" applyProtection="1">
      <alignment horizontal="center" vertical="center"/>
    </xf>
    <xf numFmtId="0" fontId="14" fillId="0" borderId="8" xfId="4" applyFont="1" applyFill="1" applyBorder="1" applyAlignment="1" applyProtection="1">
      <alignment horizontal="center" vertical="center"/>
    </xf>
    <xf numFmtId="10" fontId="13" fillId="9" borderId="44" xfId="5" applyNumberFormat="1" applyFont="1" applyFill="1" applyBorder="1" applyAlignment="1" applyProtection="1">
      <alignment horizontal="center" vertical="center" wrapText="1"/>
    </xf>
    <xf numFmtId="10" fontId="3" fillId="9" borderId="51" xfId="5" applyNumberFormat="1" applyFont="1" applyFill="1" applyBorder="1" applyAlignment="1" applyProtection="1">
      <alignment horizontal="center" vertical="center" wrapText="1"/>
    </xf>
    <xf numFmtId="10" fontId="13" fillId="9" borderId="33" xfId="5" applyNumberFormat="1" applyFont="1" applyFill="1" applyBorder="1" applyAlignment="1" applyProtection="1">
      <alignment horizontal="center" vertical="center" wrapText="1"/>
    </xf>
    <xf numFmtId="10" fontId="13" fillId="9" borderId="45" xfId="5" applyNumberFormat="1" applyFont="1" applyFill="1" applyBorder="1" applyAlignment="1" applyProtection="1">
      <alignment horizontal="center" vertical="center" wrapText="1"/>
    </xf>
    <xf numFmtId="0" fontId="27" fillId="0" borderId="20" xfId="4" applyFont="1" applyFill="1" applyBorder="1" applyAlignment="1" applyProtection="1">
      <alignment horizontal="center" vertical="center" wrapText="1"/>
    </xf>
    <xf numFmtId="0" fontId="27" fillId="0" borderId="67" xfId="4" applyFont="1" applyFill="1" applyBorder="1" applyAlignment="1" applyProtection="1">
      <alignment horizontal="center" vertical="center" wrapText="1"/>
    </xf>
    <xf numFmtId="0" fontId="3" fillId="8" borderId="23" xfId="4" applyFont="1" applyFill="1" applyBorder="1" applyAlignment="1" applyProtection="1">
      <alignment horizontal="center" vertical="center" wrapText="1"/>
    </xf>
    <xf numFmtId="0" fontId="12" fillId="8" borderId="24" xfId="4" applyFont="1" applyFill="1" applyBorder="1" applyAlignment="1" applyProtection="1">
      <alignment horizontal="center"/>
    </xf>
    <xf numFmtId="0" fontId="3" fillId="8" borderId="24" xfId="4" applyFont="1" applyFill="1" applyBorder="1" applyAlignment="1" applyProtection="1">
      <alignment horizontal="center" vertical="center" wrapText="1"/>
    </xf>
    <xf numFmtId="0" fontId="3" fillId="9" borderId="21" xfId="4" applyFont="1" applyFill="1" applyBorder="1" applyAlignment="1" applyProtection="1">
      <alignment horizontal="center" vertical="center" wrapText="1"/>
    </xf>
    <xf numFmtId="0" fontId="3" fillId="9" borderId="22" xfId="4" applyFont="1" applyFill="1" applyBorder="1" applyAlignment="1" applyProtection="1">
      <alignment horizontal="center" vertical="center" wrapText="1"/>
    </xf>
    <xf numFmtId="0" fontId="3" fillId="9" borderId="42" xfId="4" applyFont="1" applyFill="1" applyBorder="1" applyAlignment="1" applyProtection="1">
      <alignment horizontal="center" vertical="center" wrapText="1"/>
    </xf>
    <xf numFmtId="10" fontId="13" fillId="9" borderId="35" xfId="5" applyNumberFormat="1" applyFont="1" applyFill="1" applyBorder="1" applyAlignment="1" applyProtection="1">
      <alignment horizontal="center" vertical="center" wrapText="1"/>
    </xf>
    <xf numFmtId="10" fontId="13" fillId="9" borderId="49" xfId="5" applyNumberFormat="1" applyFont="1" applyFill="1" applyBorder="1" applyAlignment="1" applyProtection="1">
      <alignment horizontal="center" vertical="center" wrapText="1"/>
    </xf>
    <xf numFmtId="3" fontId="14" fillId="0" borderId="28" xfId="4" applyNumberFormat="1" applyFont="1" applyFill="1" applyBorder="1" applyAlignment="1" applyProtection="1">
      <alignment horizontal="center" vertical="center"/>
    </xf>
    <xf numFmtId="3" fontId="14" fillId="0" borderId="57" xfId="4" applyNumberFormat="1" applyFont="1" applyFill="1" applyBorder="1" applyAlignment="1" applyProtection="1">
      <alignment horizontal="center" vertical="center"/>
    </xf>
    <xf numFmtId="3" fontId="14" fillId="15" borderId="28" xfId="4" applyNumberFormat="1" applyFont="1" applyFill="1" applyBorder="1" applyAlignment="1" applyProtection="1">
      <alignment horizontal="center" vertical="center"/>
    </xf>
    <xf numFmtId="3" fontId="14" fillId="15" borderId="57" xfId="4" applyNumberFormat="1" applyFont="1" applyFill="1" applyBorder="1" applyAlignment="1" applyProtection="1">
      <alignment horizontal="center" vertical="center"/>
    </xf>
    <xf numFmtId="1" fontId="14" fillId="0" borderId="28" xfId="4" applyNumberFormat="1" applyFont="1" applyFill="1" applyBorder="1" applyAlignment="1" applyProtection="1">
      <alignment horizontal="center" vertical="center"/>
    </xf>
    <xf numFmtId="1" fontId="14" fillId="0" borderId="3" xfId="4" applyNumberFormat="1" applyFont="1" applyFill="1" applyBorder="1" applyAlignment="1" applyProtection="1">
      <alignment horizontal="center" vertical="center"/>
    </xf>
    <xf numFmtId="3" fontId="14" fillId="15" borderId="3" xfId="4" applyNumberFormat="1" applyFont="1" applyFill="1" applyBorder="1" applyAlignment="1" applyProtection="1">
      <alignment horizontal="center" vertical="center"/>
    </xf>
    <xf numFmtId="10" fontId="14" fillId="0" borderId="28" xfId="5" applyNumberFormat="1" applyFont="1" applyFill="1" applyBorder="1" applyAlignment="1" applyProtection="1">
      <alignment horizontal="center" vertical="center"/>
    </xf>
    <xf numFmtId="10" fontId="14" fillId="0" borderId="57" xfId="5" applyNumberFormat="1" applyFont="1" applyFill="1" applyBorder="1" applyAlignment="1" applyProtection="1">
      <alignment horizontal="center" vertical="center"/>
    </xf>
    <xf numFmtId="10" fontId="14" fillId="15" borderId="28" xfId="5" applyNumberFormat="1" applyFont="1" applyFill="1" applyBorder="1" applyAlignment="1" applyProtection="1">
      <alignment horizontal="center" vertical="center"/>
    </xf>
    <xf numFmtId="10" fontId="14" fillId="15" borderId="57" xfId="5" applyNumberFormat="1" applyFont="1" applyFill="1" applyBorder="1" applyAlignment="1" applyProtection="1">
      <alignment horizontal="center" vertical="center"/>
    </xf>
    <xf numFmtId="3" fontId="14" fillId="0" borderId="3" xfId="4" applyNumberFormat="1" applyFont="1" applyFill="1" applyBorder="1" applyAlignment="1" applyProtection="1">
      <alignment horizontal="center" vertical="center"/>
    </xf>
    <xf numFmtId="0" fontId="3" fillId="8" borderId="46" xfId="4" applyFont="1" applyFill="1" applyBorder="1" applyAlignment="1" applyProtection="1">
      <alignment horizontal="center" vertical="center" wrapText="1"/>
    </xf>
    <xf numFmtId="0" fontId="3" fillId="8" borderId="50" xfId="4" applyFont="1" applyFill="1" applyBorder="1" applyAlignment="1" applyProtection="1">
      <alignment horizontal="center" vertical="center" wrapText="1"/>
    </xf>
    <xf numFmtId="0" fontId="3" fillId="9" borderId="46" xfId="4" applyFont="1" applyFill="1" applyBorder="1" applyAlignment="1" applyProtection="1">
      <alignment horizontal="center" vertical="center" wrapText="1"/>
    </xf>
    <xf numFmtId="0" fontId="3" fillId="9" borderId="68" xfId="4" applyFont="1" applyFill="1" applyBorder="1" applyAlignment="1" applyProtection="1">
      <alignment horizontal="center" vertical="center" wrapText="1"/>
    </xf>
    <xf numFmtId="0" fontId="4" fillId="0" borderId="11" xfId="4" applyFont="1" applyFill="1" applyBorder="1" applyAlignment="1" applyProtection="1">
      <alignment horizontal="center" vertical="center"/>
    </xf>
    <xf numFmtId="0" fontId="40" fillId="0" borderId="11" xfId="4" applyBorder="1" applyAlignment="1" applyProtection="1">
      <alignment horizontal="center" vertical="center"/>
    </xf>
    <xf numFmtId="0" fontId="7" fillId="0" borderId="11" xfId="4" applyFont="1" applyFill="1" applyBorder="1" applyAlignment="1" applyProtection="1">
      <alignment horizontal="center" vertical="center" wrapText="1"/>
    </xf>
    <xf numFmtId="0" fontId="40" fillId="0" borderId="11" xfId="4" applyBorder="1" applyAlignment="1" applyProtection="1">
      <alignment horizontal="center" vertical="center" wrapText="1"/>
    </xf>
    <xf numFmtId="0" fontId="5" fillId="0" borderId="0" xfId="4" applyFont="1" applyFill="1" applyBorder="1" applyAlignment="1" applyProtection="1">
      <alignment horizontal="center" vertical="center" wrapText="1"/>
    </xf>
    <xf numFmtId="0" fontId="13" fillId="0" borderId="11" xfId="4" applyFont="1" applyFill="1" applyBorder="1" applyAlignment="1" applyProtection="1">
      <alignment horizontal="center" vertical="center" wrapText="1"/>
    </xf>
    <xf numFmtId="0" fontId="14" fillId="0" borderId="11" xfId="4" applyFont="1" applyBorder="1" applyAlignment="1" applyProtection="1">
      <alignment horizontal="center" vertical="center"/>
    </xf>
    <xf numFmtId="0" fontId="14" fillId="0" borderId="1" xfId="4" applyFont="1" applyFill="1" applyBorder="1" applyAlignment="1" applyProtection="1">
      <alignment horizontal="center" vertical="center"/>
    </xf>
    <xf numFmtId="0" fontId="14" fillId="0" borderId="2" xfId="4" applyFont="1" applyFill="1" applyBorder="1" applyAlignment="1" applyProtection="1">
      <alignment horizontal="center" vertical="center"/>
    </xf>
    <xf numFmtId="0" fontId="14" fillId="0" borderId="3" xfId="4" applyFont="1" applyFill="1" applyBorder="1" applyAlignment="1" applyProtection="1">
      <alignment horizontal="center" vertical="center"/>
    </xf>
    <xf numFmtId="0" fontId="13" fillId="0" borderId="0" xfId="4" applyFont="1" applyFill="1" applyBorder="1" applyAlignment="1" applyProtection="1">
      <alignment horizontal="center" vertical="center" wrapText="1"/>
    </xf>
    <xf numFmtId="0" fontId="14" fillId="0" borderId="0" xfId="4" applyFont="1" applyFill="1" applyBorder="1" applyAlignment="1" applyProtection="1">
      <alignment horizontal="center" vertical="center" wrapText="1"/>
    </xf>
    <xf numFmtId="14" fontId="14" fillId="0" borderId="11" xfId="4" applyNumberFormat="1" applyFont="1" applyFill="1" applyBorder="1" applyAlignment="1" applyProtection="1">
      <alignment horizontal="center" vertical="center" wrapText="1"/>
    </xf>
    <xf numFmtId="49" fontId="13" fillId="0" borderId="11" xfId="4" applyNumberFormat="1" applyFont="1" applyFill="1" applyBorder="1" applyAlignment="1" applyProtection="1">
      <alignment horizontal="center" vertical="center" wrapText="1"/>
    </xf>
    <xf numFmtId="49" fontId="14" fillId="0" borderId="11" xfId="4" applyNumberFormat="1" applyFont="1" applyFill="1" applyBorder="1" applyAlignment="1" applyProtection="1">
      <alignment horizontal="center" vertical="center" wrapText="1"/>
    </xf>
    <xf numFmtId="0" fontId="14" fillId="0" borderId="11" xfId="4" applyNumberFormat="1" applyFont="1" applyFill="1" applyBorder="1" applyAlignment="1" applyProtection="1">
      <alignment horizontal="center" vertical="center" wrapText="1"/>
    </xf>
    <xf numFmtId="0" fontId="13" fillId="0" borderId="11" xfId="4" applyFont="1" applyFill="1" applyBorder="1" applyAlignment="1" applyProtection="1">
      <alignment horizontal="center" vertical="center"/>
    </xf>
    <xf numFmtId="0" fontId="14" fillId="0" borderId="1" xfId="4" applyFont="1" applyBorder="1" applyAlignment="1" applyProtection="1">
      <alignment horizontal="center" vertical="center"/>
    </xf>
    <xf numFmtId="164" fontId="14" fillId="0" borderId="1" xfId="4" applyNumberFormat="1" applyFont="1" applyFill="1" applyBorder="1" applyAlignment="1" applyProtection="1">
      <alignment horizontal="center" vertical="center"/>
    </xf>
    <xf numFmtId="164" fontId="14" fillId="0" borderId="2" xfId="4" applyNumberFormat="1" applyFont="1" applyFill="1" applyBorder="1" applyAlignment="1" applyProtection="1">
      <alignment horizontal="center" vertical="center"/>
    </xf>
    <xf numFmtId="164" fontId="14" fillId="0" borderId="3" xfId="4" applyNumberFormat="1" applyFont="1" applyFill="1" applyBorder="1" applyAlignment="1" applyProtection="1">
      <alignment horizontal="center" vertical="center"/>
    </xf>
    <xf numFmtId="0" fontId="13" fillId="0" borderId="1" xfId="4" applyFont="1" applyFill="1" applyBorder="1" applyAlignment="1" applyProtection="1">
      <alignment horizontal="center" vertical="center" wrapText="1"/>
    </xf>
    <xf numFmtId="0" fontId="13" fillId="0" borderId="3" xfId="4" applyFont="1" applyFill="1" applyBorder="1" applyAlignment="1" applyProtection="1">
      <alignment horizontal="center" vertical="center" wrapText="1"/>
    </xf>
    <xf numFmtId="0" fontId="12" fillId="8" borderId="24" xfId="4" applyFont="1" applyFill="1" applyBorder="1" applyProtection="1"/>
    <xf numFmtId="0" fontId="13" fillId="8" borderId="36" xfId="4" applyFont="1" applyFill="1" applyBorder="1" applyAlignment="1" applyProtection="1">
      <alignment horizontal="center" vertical="center"/>
    </xf>
    <xf numFmtId="0" fontId="13" fillId="8" borderId="37" xfId="4" applyFont="1" applyFill="1" applyBorder="1" applyAlignment="1" applyProtection="1">
      <alignment horizontal="center" vertical="center"/>
    </xf>
    <xf numFmtId="0" fontId="13" fillId="8" borderId="38" xfId="4" applyFont="1" applyFill="1" applyBorder="1" applyAlignment="1" applyProtection="1">
      <alignment horizontal="center" vertical="center"/>
    </xf>
    <xf numFmtId="1" fontId="14" fillId="0" borderId="1" xfId="4" applyNumberFormat="1" applyFont="1" applyFill="1" applyBorder="1" applyAlignment="1" applyProtection="1">
      <alignment horizontal="center" vertical="center"/>
    </xf>
    <xf numFmtId="0" fontId="13" fillId="8" borderId="33" xfId="4" applyFont="1" applyFill="1" applyBorder="1" applyAlignment="1" applyProtection="1">
      <alignment horizontal="center" vertical="center" wrapText="1"/>
    </xf>
    <xf numFmtId="0" fontId="13" fillId="8" borderId="34" xfId="4" applyFont="1" applyFill="1" applyBorder="1" applyAlignment="1" applyProtection="1">
      <alignment horizontal="center" vertical="center" wrapText="1"/>
    </xf>
    <xf numFmtId="0" fontId="14" fillId="0" borderId="1" xfId="4" applyFont="1" applyFill="1" applyBorder="1" applyAlignment="1" applyProtection="1">
      <alignment horizontal="center" vertical="center" wrapText="1"/>
    </xf>
    <xf numFmtId="0" fontId="14" fillId="0" borderId="2" xfId="4" applyFont="1" applyFill="1" applyBorder="1" applyAlignment="1" applyProtection="1">
      <alignment horizontal="center" vertical="center" wrapText="1"/>
    </xf>
    <xf numFmtId="0" fontId="14" fillId="0" borderId="3" xfId="4" applyFont="1" applyFill="1" applyBorder="1" applyAlignment="1" applyProtection="1">
      <alignment horizontal="center" vertical="center" wrapText="1"/>
    </xf>
    <xf numFmtId="164" fontId="12" fillId="14" borderId="1" xfId="8" applyNumberFormat="1" applyFont="1" applyFill="1" applyBorder="1" applyAlignment="1" applyProtection="1">
      <alignment horizontal="center" vertical="center"/>
      <protection locked="0"/>
    </xf>
    <xf numFmtId="164" fontId="12" fillId="14" borderId="2" xfId="8" applyNumberFormat="1" applyFont="1" applyFill="1" applyBorder="1" applyAlignment="1" applyProtection="1">
      <alignment horizontal="center" vertical="center"/>
      <protection locked="0"/>
    </xf>
    <xf numFmtId="164" fontId="12" fillId="14" borderId="3" xfId="8" applyNumberFormat="1" applyFont="1" applyFill="1" applyBorder="1" applyAlignment="1" applyProtection="1">
      <alignment horizontal="center" vertical="center"/>
      <protection locked="0"/>
    </xf>
    <xf numFmtId="0" fontId="47" fillId="3" borderId="5" xfId="8" applyFont="1" applyFill="1" applyBorder="1" applyAlignment="1" applyProtection="1">
      <alignment horizontal="center" vertical="center" wrapText="1"/>
    </xf>
    <xf numFmtId="0" fontId="47" fillId="3" borderId="6" xfId="8" applyFont="1" applyFill="1" applyBorder="1" applyAlignment="1" applyProtection="1">
      <alignment horizontal="center" vertical="center" wrapText="1"/>
    </xf>
    <xf numFmtId="0" fontId="47" fillId="3" borderId="76" xfId="8" applyFont="1" applyFill="1" applyBorder="1" applyAlignment="1" applyProtection="1">
      <alignment horizontal="center" vertical="center" wrapText="1"/>
    </xf>
    <xf numFmtId="0" fontId="47" fillId="3" borderId="77" xfId="8" applyFont="1" applyFill="1" applyBorder="1" applyAlignment="1" applyProtection="1">
      <alignment horizontal="center" vertical="center" wrapText="1"/>
    </xf>
    <xf numFmtId="0" fontId="57" fillId="0" borderId="1" xfId="8" applyFont="1" applyFill="1" applyBorder="1" applyAlignment="1" applyProtection="1">
      <alignment horizontal="center"/>
    </xf>
    <xf numFmtId="0" fontId="57" fillId="0" borderId="3" xfId="8" applyFont="1" applyFill="1" applyBorder="1" applyAlignment="1" applyProtection="1">
      <alignment horizontal="center"/>
    </xf>
    <xf numFmtId="0" fontId="55" fillId="0" borderId="11" xfId="8" applyFont="1" applyFill="1" applyBorder="1" applyAlignment="1" applyProtection="1">
      <alignment horizontal="center"/>
    </xf>
    <xf numFmtId="0" fontId="57" fillId="0" borderId="1" xfId="8" applyFont="1" applyFill="1" applyBorder="1" applyAlignment="1" applyProtection="1">
      <alignment horizontal="center" vertical="center" wrapText="1"/>
    </xf>
    <xf numFmtId="0" fontId="57" fillId="0" borderId="3" xfId="8" applyFont="1" applyFill="1" applyBorder="1" applyAlignment="1" applyProtection="1">
      <alignment horizontal="center" vertical="center" wrapText="1"/>
    </xf>
    <xf numFmtId="44" fontId="57" fillId="0" borderId="20" xfId="9" applyFont="1" applyFill="1" applyBorder="1" applyAlignment="1" applyProtection="1">
      <alignment horizontal="center" vertical="center"/>
    </xf>
    <xf numFmtId="0" fontId="12" fillId="0" borderId="52" xfId="8" applyFont="1" applyBorder="1" applyAlignment="1" applyProtection="1">
      <alignment horizontal="center" vertical="center"/>
    </xf>
    <xf numFmtId="0" fontId="12" fillId="14" borderId="11" xfId="8" applyFont="1" applyFill="1" applyBorder="1" applyAlignment="1" applyProtection="1">
      <alignment horizontal="center" vertical="center"/>
      <protection locked="0"/>
    </xf>
    <xf numFmtId="0" fontId="78" fillId="14" borderId="1" xfId="10" applyFont="1" applyFill="1" applyBorder="1" applyAlignment="1" applyProtection="1">
      <alignment horizontal="center" vertical="center"/>
      <protection locked="0"/>
    </xf>
    <xf numFmtId="0" fontId="47" fillId="14" borderId="2" xfId="8" applyFont="1" applyFill="1" applyBorder="1" applyAlignment="1" applyProtection="1">
      <alignment horizontal="center" vertical="center"/>
      <protection locked="0"/>
    </xf>
    <xf numFmtId="0" fontId="47" fillId="14" borderId="3" xfId="8" applyFont="1" applyFill="1" applyBorder="1" applyAlignment="1" applyProtection="1">
      <alignment horizontal="center" vertical="center"/>
      <protection locked="0"/>
    </xf>
    <xf numFmtId="0" fontId="70" fillId="0" borderId="0" xfId="8" applyFont="1" applyAlignment="1" applyProtection="1">
      <alignment horizontal="right" vertical="center"/>
    </xf>
    <xf numFmtId="0" fontId="56" fillId="0" borderId="0" xfId="8" applyFont="1" applyAlignment="1" applyProtection="1">
      <alignment horizontal="right" vertical="center"/>
    </xf>
    <xf numFmtId="0" fontId="60" fillId="0" borderId="0" xfId="8" applyFont="1" applyBorder="1" applyAlignment="1" applyProtection="1">
      <alignment horizontal="center" vertical="center"/>
    </xf>
    <xf numFmtId="0" fontId="47" fillId="3" borderId="11" xfId="8" applyFont="1" applyFill="1" applyBorder="1" applyAlignment="1" applyProtection="1">
      <alignment horizontal="center" vertical="center" wrapText="1"/>
    </xf>
    <xf numFmtId="0" fontId="57" fillId="0" borderId="1" xfId="8" applyFont="1" applyBorder="1" applyAlignment="1" applyProtection="1">
      <alignment horizontal="center"/>
    </xf>
    <xf numFmtId="0" fontId="57" fillId="0" borderId="3" xfId="8" applyFont="1" applyBorder="1" applyAlignment="1" applyProtection="1">
      <alignment horizontal="center"/>
    </xf>
    <xf numFmtId="0" fontId="65" fillId="0" borderId="79" xfId="8" applyFont="1" applyFill="1" applyBorder="1" applyAlignment="1" applyProtection="1">
      <alignment horizontal="center" vertical="center" wrapText="1"/>
    </xf>
    <xf numFmtId="0" fontId="61" fillId="0" borderId="20" xfId="8" applyFont="1" applyFill="1" applyBorder="1" applyAlignment="1" applyProtection="1">
      <alignment horizontal="center" vertical="center" wrapText="1"/>
    </xf>
    <xf numFmtId="0" fontId="61" fillId="0" borderId="52" xfId="8" applyFont="1" applyFill="1" applyBorder="1" applyAlignment="1" applyProtection="1">
      <alignment horizontal="center" vertical="center" wrapText="1"/>
    </xf>
    <xf numFmtId="44" fontId="62" fillId="0" borderId="20" xfId="9" applyFont="1" applyFill="1" applyBorder="1" applyAlignment="1" applyProtection="1">
      <alignment horizontal="center" vertical="center" wrapText="1"/>
    </xf>
    <xf numFmtId="44" fontId="62" fillId="0" borderId="52" xfId="9" applyFont="1" applyFill="1" applyBorder="1" applyAlignment="1" applyProtection="1">
      <alignment horizontal="center" vertical="center" wrapText="1"/>
    </xf>
    <xf numFmtId="44" fontId="5" fillId="0" borderId="34" xfId="9" applyFont="1" applyFill="1" applyBorder="1" applyAlignment="1" applyProtection="1">
      <alignment horizontal="center" vertical="center" wrapText="1"/>
    </xf>
    <xf numFmtId="44" fontId="5" fillId="0" borderId="62" xfId="9" applyFont="1" applyFill="1" applyBorder="1" applyAlignment="1" applyProtection="1">
      <alignment horizontal="center" vertical="center" wrapText="1"/>
    </xf>
    <xf numFmtId="44" fontId="5" fillId="0" borderId="80" xfId="9" applyFont="1" applyFill="1" applyBorder="1" applyAlignment="1" applyProtection="1">
      <alignment horizontal="center" vertical="center" wrapText="1"/>
    </xf>
    <xf numFmtId="44" fontId="5" fillId="0" borderId="81" xfId="9" applyFont="1" applyFill="1" applyBorder="1" applyAlignment="1" applyProtection="1">
      <alignment horizontal="center" vertical="center" wrapText="1"/>
    </xf>
    <xf numFmtId="0" fontId="47" fillId="3" borderId="78" xfId="8" applyFont="1" applyFill="1" applyBorder="1" applyAlignment="1" applyProtection="1">
      <alignment horizontal="center" vertical="center" wrapText="1"/>
    </xf>
    <xf numFmtId="0" fontId="65" fillId="0" borderId="73" xfId="8" applyFont="1" applyFill="1" applyBorder="1" applyAlignment="1" applyProtection="1">
      <alignment horizontal="center" vertical="center" wrapText="1"/>
    </xf>
    <xf numFmtId="0" fontId="65" fillId="0" borderId="37" xfId="8" applyFont="1" applyFill="1" applyBorder="1" applyAlignment="1" applyProtection="1">
      <alignment horizontal="center" vertical="center" wrapText="1"/>
    </xf>
    <xf numFmtId="0" fontId="65" fillId="0" borderId="72" xfId="8" applyFont="1" applyFill="1" applyBorder="1" applyAlignment="1" applyProtection="1">
      <alignment horizontal="center" vertical="center" wrapText="1"/>
    </xf>
    <xf numFmtId="0" fontId="61" fillId="0" borderId="33" xfId="8" applyFont="1" applyFill="1" applyBorder="1" applyAlignment="1" applyProtection="1">
      <alignment horizontal="center" vertical="center" wrapText="1"/>
    </xf>
    <xf numFmtId="0" fontId="61" fillId="0" borderId="45" xfId="8" applyFont="1" applyFill="1" applyBorder="1" applyAlignment="1" applyProtection="1">
      <alignment horizontal="center" vertical="center" wrapText="1"/>
    </xf>
    <xf numFmtId="44" fontId="5" fillId="0" borderId="35" xfId="9" applyFont="1" applyFill="1" applyBorder="1" applyAlignment="1" applyProtection="1">
      <alignment horizontal="center" vertical="center" wrapText="1"/>
    </xf>
    <xf numFmtId="44" fontId="5" fillId="0" borderId="49" xfId="9" applyFont="1" applyFill="1" applyBorder="1" applyAlignment="1" applyProtection="1">
      <alignment horizontal="center" vertical="center" wrapText="1"/>
    </xf>
    <xf numFmtId="44" fontId="5" fillId="0" borderId="20" xfId="9" applyFont="1" applyFill="1" applyBorder="1" applyAlignment="1" applyProtection="1">
      <alignment horizontal="center" vertical="center" wrapText="1"/>
    </xf>
    <xf numFmtId="44" fontId="5" fillId="0" borderId="52" xfId="9" applyFont="1" applyFill="1" applyBorder="1" applyAlignment="1" applyProtection="1">
      <alignment horizontal="center" vertical="center" wrapText="1"/>
    </xf>
    <xf numFmtId="0" fontId="60" fillId="0" borderId="11" xfId="8" applyFont="1" applyBorder="1" applyAlignment="1" applyProtection="1">
      <alignment horizontal="center" vertical="center"/>
    </xf>
    <xf numFmtId="0" fontId="60" fillId="0" borderId="8" xfId="8" applyFont="1" applyBorder="1" applyAlignment="1" applyProtection="1">
      <alignment horizontal="center" vertical="center"/>
    </xf>
    <xf numFmtId="0" fontId="72" fillId="3" borderId="78" xfId="8" applyFont="1" applyFill="1" applyBorder="1" applyAlignment="1" applyProtection="1">
      <alignment horizontal="center" vertical="center"/>
    </xf>
    <xf numFmtId="0" fontId="72" fillId="3" borderId="79" xfId="8" applyFont="1" applyFill="1" applyBorder="1" applyAlignment="1" applyProtection="1">
      <alignment horizontal="center" vertical="center"/>
    </xf>
    <xf numFmtId="1" fontId="47" fillId="3" borderId="78" xfId="8" applyNumberFormat="1" applyFont="1" applyFill="1" applyBorder="1" applyAlignment="1" applyProtection="1">
      <alignment horizontal="center" vertical="center"/>
    </xf>
    <xf numFmtId="0" fontId="47" fillId="3" borderId="79" xfId="8" applyFont="1" applyFill="1" applyBorder="1" applyAlignment="1" applyProtection="1">
      <alignment horizontal="center" vertical="center"/>
    </xf>
    <xf numFmtId="0" fontId="14" fillId="3" borderId="5" xfId="8" applyFont="1" applyFill="1" applyBorder="1" applyAlignment="1" applyProtection="1">
      <alignment horizontal="center" vertical="center" wrapText="1"/>
    </xf>
    <xf numFmtId="0" fontId="14" fillId="3" borderId="6" xfId="8" applyFont="1" applyFill="1" applyBorder="1" applyAlignment="1" applyProtection="1">
      <alignment horizontal="center" vertical="center" wrapText="1"/>
    </xf>
    <xf numFmtId="0" fontId="14" fillId="3" borderId="76" xfId="8" applyFont="1" applyFill="1" applyBorder="1" applyAlignment="1" applyProtection="1">
      <alignment horizontal="center" vertical="center" wrapText="1"/>
    </xf>
    <xf numFmtId="0" fontId="14" fillId="3" borderId="77" xfId="8" applyFont="1" applyFill="1" applyBorder="1" applyAlignment="1" applyProtection="1">
      <alignment horizontal="center" vertical="center" wrapText="1"/>
    </xf>
    <xf numFmtId="0" fontId="72" fillId="3" borderId="81" xfId="8" applyFont="1" applyFill="1" applyBorder="1" applyAlignment="1" applyProtection="1">
      <alignment horizontal="center" vertical="center"/>
    </xf>
    <xf numFmtId="0" fontId="47" fillId="3" borderId="81" xfId="8" applyFont="1" applyFill="1" applyBorder="1" applyAlignment="1" applyProtection="1">
      <alignment horizontal="center" vertical="center"/>
    </xf>
    <xf numFmtId="3" fontId="14" fillId="15" borderId="46" xfId="4" applyNumberFormat="1" applyFont="1" applyFill="1" applyBorder="1" applyAlignment="1" applyProtection="1">
      <alignment horizontal="center" vertical="center"/>
    </xf>
    <xf numFmtId="3" fontId="14" fillId="15" borderId="50" xfId="4" applyNumberFormat="1" applyFont="1" applyFill="1" applyBorder="1" applyAlignment="1" applyProtection="1">
      <alignment horizontal="center" vertical="center"/>
    </xf>
    <xf numFmtId="3" fontId="14" fillId="15" borderId="68" xfId="4" applyNumberFormat="1" applyFont="1" applyFill="1" applyBorder="1" applyAlignment="1" applyProtection="1">
      <alignment horizontal="center" vertical="center"/>
    </xf>
    <xf numFmtId="10" fontId="14" fillId="15" borderId="46" xfId="5" applyNumberFormat="1" applyFont="1" applyFill="1" applyBorder="1" applyAlignment="1" applyProtection="1">
      <alignment horizontal="center" vertical="center"/>
    </xf>
    <xf numFmtId="10" fontId="14" fillId="15" borderId="50" xfId="5" applyNumberFormat="1" applyFont="1" applyFill="1" applyBorder="1" applyAlignment="1" applyProtection="1">
      <alignment horizontal="center" vertical="center"/>
    </xf>
    <xf numFmtId="10" fontId="13" fillId="9" borderId="20" xfId="5" applyNumberFormat="1" applyFont="1" applyFill="1" applyBorder="1" applyAlignment="1" applyProtection="1">
      <alignment horizontal="center" vertical="center" wrapText="1"/>
    </xf>
    <xf numFmtId="10" fontId="13" fillId="9" borderId="52" xfId="5" applyNumberFormat="1" applyFont="1" applyFill="1" applyBorder="1" applyAlignment="1" applyProtection="1">
      <alignment horizontal="center" vertical="center" wrapText="1"/>
    </xf>
    <xf numFmtId="0" fontId="3" fillId="12" borderId="46" xfId="4" applyFont="1" applyFill="1" applyBorder="1" applyAlignment="1" applyProtection="1">
      <alignment horizontal="center" vertical="center" wrapText="1"/>
    </xf>
    <xf numFmtId="0" fontId="3" fillId="12" borderId="50" xfId="4" applyFont="1" applyFill="1" applyBorder="1" applyAlignment="1" applyProtection="1">
      <alignment horizontal="center" vertical="center" wrapText="1"/>
    </xf>
    <xf numFmtId="0" fontId="3" fillId="12" borderId="23" xfId="4" applyFont="1" applyFill="1" applyBorder="1" applyAlignment="1" applyProtection="1">
      <alignment horizontal="center" vertical="center" wrapText="1"/>
    </xf>
    <xf numFmtId="0" fontId="12" fillId="12" borderId="24" xfId="4" applyFont="1" applyFill="1" applyBorder="1" applyProtection="1"/>
    <xf numFmtId="0" fontId="3" fillId="12" borderId="24" xfId="4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 wrapText="1"/>
    </xf>
    <xf numFmtId="0" fontId="13" fillId="12" borderId="36" xfId="4" applyFont="1" applyFill="1" applyBorder="1" applyAlignment="1" applyProtection="1">
      <alignment horizontal="center" vertical="center"/>
    </xf>
    <xf numFmtId="0" fontId="13" fillId="12" borderId="37" xfId="4" applyFont="1" applyFill="1" applyBorder="1" applyAlignment="1" applyProtection="1">
      <alignment horizontal="center" vertical="center"/>
    </xf>
    <xf numFmtId="0" fontId="13" fillId="12" borderId="38" xfId="4" applyFont="1" applyFill="1" applyBorder="1" applyAlignment="1" applyProtection="1">
      <alignment horizontal="center" vertical="center"/>
    </xf>
    <xf numFmtId="0" fontId="13" fillId="12" borderId="33" xfId="4" applyFont="1" applyFill="1" applyBorder="1" applyAlignment="1" applyProtection="1">
      <alignment horizontal="center" vertical="center" wrapText="1"/>
    </xf>
    <xf numFmtId="0" fontId="13" fillId="12" borderId="34" xfId="4" applyFont="1" applyFill="1" applyBorder="1" applyAlignment="1" applyProtection="1">
      <alignment horizontal="center" vertical="center" wrapText="1"/>
    </xf>
    <xf numFmtId="3" fontId="14" fillId="0" borderId="28" xfId="0" applyNumberFormat="1" applyFont="1" applyFill="1" applyBorder="1" applyAlignment="1" applyProtection="1">
      <alignment horizontal="center" vertical="center"/>
    </xf>
    <xf numFmtId="3" fontId="14" fillId="0" borderId="57" xfId="0" applyNumberFormat="1" applyFont="1" applyFill="1" applyBorder="1" applyAlignment="1" applyProtection="1">
      <alignment horizontal="center" vertical="center"/>
    </xf>
    <xf numFmtId="3" fontId="14" fillId="0" borderId="46" xfId="0" applyNumberFormat="1" applyFont="1" applyFill="1" applyBorder="1" applyAlignment="1" applyProtection="1">
      <alignment horizontal="center" vertical="center"/>
    </xf>
    <xf numFmtId="3" fontId="14" fillId="0" borderId="50" xfId="0" applyNumberFormat="1" applyFont="1" applyFill="1" applyBorder="1" applyAlignment="1" applyProtection="1">
      <alignment horizontal="center" vertical="center"/>
    </xf>
    <xf numFmtId="10" fontId="14" fillId="0" borderId="46" xfId="2" applyNumberFormat="1" applyFont="1" applyFill="1" applyBorder="1" applyAlignment="1" applyProtection="1">
      <alignment horizontal="center" vertical="center"/>
    </xf>
    <xf numFmtId="10" fontId="14" fillId="0" borderId="50" xfId="2" applyNumberFormat="1" applyFont="1" applyFill="1" applyBorder="1" applyAlignment="1" applyProtection="1">
      <alignment horizontal="center" vertical="center"/>
    </xf>
    <xf numFmtId="10" fontId="14" fillId="0" borderId="36" xfId="2" applyNumberFormat="1" applyFont="1" applyFill="1" applyBorder="1" applyAlignment="1" applyProtection="1">
      <alignment horizontal="center" vertical="center"/>
    </xf>
    <xf numFmtId="10" fontId="14" fillId="0" borderId="38" xfId="2" applyNumberFormat="1" applyFont="1" applyFill="1" applyBorder="1" applyAlignment="1" applyProtection="1">
      <alignment horizontal="center" vertical="center"/>
    </xf>
    <xf numFmtId="10" fontId="14" fillId="0" borderId="66" xfId="2" applyNumberFormat="1" applyFont="1" applyFill="1" applyBorder="1" applyAlignment="1" applyProtection="1">
      <alignment horizontal="center" vertical="center"/>
    </xf>
    <xf numFmtId="10" fontId="14" fillId="0" borderId="59" xfId="2" applyNumberFormat="1" applyFont="1" applyFill="1" applyBorder="1" applyAlignment="1" applyProtection="1">
      <alignment horizontal="center" vertical="center"/>
    </xf>
    <xf numFmtId="3" fontId="14" fillId="0" borderId="36" xfId="0" applyNumberFormat="1" applyFont="1" applyFill="1" applyBorder="1" applyAlignment="1" applyProtection="1">
      <alignment horizontal="center" vertical="center"/>
    </xf>
    <xf numFmtId="3" fontId="14" fillId="0" borderId="38" xfId="0" applyNumberFormat="1" applyFont="1" applyFill="1" applyBorder="1" applyAlignment="1" applyProtection="1">
      <alignment horizontal="center" vertical="center"/>
    </xf>
    <xf numFmtId="0" fontId="14" fillId="11" borderId="28" xfId="0" applyFont="1" applyFill="1" applyBorder="1" applyAlignment="1" applyProtection="1">
      <alignment horizontal="center" vertical="center"/>
    </xf>
    <xf numFmtId="0" fontId="14" fillId="11" borderId="57" xfId="0" applyFont="1" applyFill="1" applyBorder="1" applyAlignment="1" applyProtection="1">
      <alignment horizontal="center" vertical="center"/>
    </xf>
    <xf numFmtId="3" fontId="14" fillId="11" borderId="46" xfId="0" applyNumberFormat="1" applyFont="1" applyFill="1" applyBorder="1" applyAlignment="1" applyProtection="1">
      <alignment horizontal="center" vertical="center"/>
    </xf>
    <xf numFmtId="3" fontId="14" fillId="11" borderId="50" xfId="0" applyNumberFormat="1" applyFont="1" applyFill="1" applyBorder="1" applyAlignment="1" applyProtection="1">
      <alignment horizontal="center" vertical="center"/>
    </xf>
    <xf numFmtId="0" fontId="3" fillId="9" borderId="46" xfId="0" applyFont="1" applyFill="1" applyBorder="1" applyAlignment="1" applyProtection="1">
      <alignment horizontal="center" vertical="center" wrapText="1"/>
    </xf>
    <xf numFmtId="0" fontId="3" fillId="9" borderId="50" xfId="0" applyFont="1" applyFill="1" applyBorder="1" applyAlignment="1" applyProtection="1">
      <alignment horizontal="center" vertical="center" wrapText="1"/>
    </xf>
    <xf numFmtId="0" fontId="27" fillId="0" borderId="20" xfId="0" applyFont="1" applyFill="1" applyBorder="1" applyAlignment="1" applyProtection="1">
      <alignment horizontal="center" vertical="center" wrapText="1"/>
    </xf>
    <xf numFmtId="0" fontId="27" fillId="0" borderId="67" xfId="0" applyFont="1" applyFill="1" applyBorder="1" applyAlignment="1" applyProtection="1">
      <alignment horizontal="center" vertical="center" wrapText="1"/>
    </xf>
    <xf numFmtId="0" fontId="3" fillId="9" borderId="22" xfId="0" applyFont="1" applyFill="1" applyBorder="1" applyAlignment="1" applyProtection="1">
      <alignment horizontal="center" vertical="center" wrapText="1"/>
    </xf>
    <xf numFmtId="0" fontId="3" fillId="9" borderId="42" xfId="0" applyFont="1" applyFill="1" applyBorder="1" applyAlignment="1" applyProtection="1">
      <alignment horizontal="center" vertical="center" wrapText="1"/>
    </xf>
    <xf numFmtId="10" fontId="13" fillId="9" borderId="20" xfId="2" applyNumberFormat="1" applyFont="1" applyFill="1" applyBorder="1" applyAlignment="1" applyProtection="1">
      <alignment horizontal="center" vertical="center" wrapText="1"/>
    </xf>
    <xf numFmtId="10" fontId="13" fillId="9" borderId="52" xfId="2" applyNumberFormat="1" applyFont="1" applyFill="1" applyBorder="1" applyAlignment="1" applyProtection="1">
      <alignment horizontal="center" vertical="center" wrapText="1"/>
    </xf>
    <xf numFmtId="10" fontId="13" fillId="9" borderId="44" xfId="2" applyNumberFormat="1" applyFont="1" applyFill="1" applyBorder="1" applyAlignment="1" applyProtection="1">
      <alignment horizontal="center" vertical="center" wrapText="1"/>
    </xf>
    <xf numFmtId="10" fontId="3" fillId="9" borderId="51" xfId="2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4" fillId="0" borderId="11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 wrapText="1"/>
    </xf>
    <xf numFmtId="14" fontId="14" fillId="0" borderId="0" xfId="0" applyNumberFormat="1" applyFont="1" applyFill="1" applyBorder="1" applyAlignment="1" applyProtection="1">
      <alignment horizontal="center" vertical="center"/>
    </xf>
    <xf numFmtId="0" fontId="3" fillId="10" borderId="36" xfId="0" applyFont="1" applyFill="1" applyBorder="1" applyAlignment="1" applyProtection="1">
      <alignment horizontal="center" vertical="center" wrapText="1"/>
    </xf>
    <xf numFmtId="0" fontId="3" fillId="10" borderId="37" xfId="0" applyFont="1" applyFill="1" applyBorder="1" applyAlignment="1" applyProtection="1">
      <alignment horizontal="center" vertical="center" wrapText="1"/>
    </xf>
    <xf numFmtId="0" fontId="3" fillId="10" borderId="38" xfId="0" applyFont="1" applyFill="1" applyBorder="1" applyAlignment="1" applyProtection="1">
      <alignment horizontal="center" vertical="center" wrapText="1"/>
    </xf>
    <xf numFmtId="49" fontId="13" fillId="0" borderId="5" xfId="0" applyNumberFormat="1" applyFont="1" applyFill="1" applyBorder="1" applyAlignment="1" applyProtection="1">
      <alignment horizontal="center" vertical="center" wrapText="1"/>
    </xf>
    <xf numFmtId="49" fontId="13" fillId="0" borderId="6" xfId="0" applyNumberFormat="1" applyFont="1" applyFill="1" applyBorder="1" applyAlignment="1" applyProtection="1">
      <alignment horizontal="center" vertical="center" wrapText="1"/>
    </xf>
    <xf numFmtId="49" fontId="13" fillId="0" borderId="69" xfId="0" applyNumberFormat="1" applyFont="1" applyFill="1" applyBorder="1" applyAlignment="1" applyProtection="1">
      <alignment horizontal="center" vertical="center" wrapText="1"/>
    </xf>
    <xf numFmtId="49" fontId="13" fillId="0" borderId="10" xfId="0" applyNumberFormat="1" applyFont="1" applyFill="1" applyBorder="1" applyAlignment="1" applyProtection="1">
      <alignment horizontal="center" vertical="center" wrapText="1"/>
    </xf>
    <xf numFmtId="49" fontId="13" fillId="0" borderId="7" xfId="0" applyNumberFormat="1" applyFont="1" applyFill="1" applyBorder="1" applyAlignment="1" applyProtection="1">
      <alignment horizontal="center" vertical="center" wrapText="1"/>
    </xf>
    <xf numFmtId="49" fontId="13" fillId="0" borderId="9" xfId="0" applyNumberFormat="1" applyFont="1" applyFill="1" applyBorder="1" applyAlignment="1" applyProtection="1">
      <alignment horizontal="center" vertical="center" wrapText="1"/>
    </xf>
    <xf numFmtId="49" fontId="14" fillId="0" borderId="5" xfId="0" applyNumberFormat="1" applyFont="1" applyFill="1" applyBorder="1" applyAlignment="1" applyProtection="1">
      <alignment horizontal="center" vertical="center"/>
    </xf>
    <xf numFmtId="49" fontId="14" fillId="0" borderId="4" xfId="0" applyNumberFormat="1" applyFont="1" applyFill="1" applyBorder="1" applyAlignment="1" applyProtection="1">
      <alignment horizontal="center" vertical="center"/>
    </xf>
    <xf numFmtId="49" fontId="14" fillId="0" borderId="6" xfId="0" applyNumberFormat="1" applyFont="1" applyFill="1" applyBorder="1" applyAlignment="1" applyProtection="1">
      <alignment horizontal="center" vertical="center"/>
    </xf>
    <xf numFmtId="49" fontId="14" fillId="0" borderId="69" xfId="0" applyNumberFormat="1" applyFont="1" applyFill="1" applyBorder="1" applyAlignment="1" applyProtection="1">
      <alignment horizontal="center" vertical="center"/>
    </xf>
    <xf numFmtId="49" fontId="14" fillId="0" borderId="0" xfId="0" applyNumberFormat="1" applyFont="1" applyFill="1" applyBorder="1" applyAlignment="1" applyProtection="1">
      <alignment horizontal="center" vertical="center"/>
    </xf>
    <xf numFmtId="49" fontId="14" fillId="0" borderId="10" xfId="0" applyNumberFormat="1" applyFont="1" applyFill="1" applyBorder="1" applyAlignment="1" applyProtection="1">
      <alignment horizontal="center" vertical="center"/>
    </xf>
    <xf numFmtId="49" fontId="14" fillId="0" borderId="7" xfId="0" applyNumberFormat="1" applyFont="1" applyFill="1" applyBorder="1" applyAlignment="1" applyProtection="1">
      <alignment horizontal="center" vertical="center"/>
    </xf>
    <xf numFmtId="49" fontId="14" fillId="0" borderId="8" xfId="0" applyNumberFormat="1" applyFont="1" applyFill="1" applyBorder="1" applyAlignment="1" applyProtection="1">
      <alignment horizontal="center" vertical="center"/>
    </xf>
    <xf numFmtId="49" fontId="14" fillId="0" borderId="9" xfId="0" applyNumberFormat="1" applyFont="1" applyFill="1" applyBorder="1" applyAlignment="1" applyProtection="1">
      <alignment horizontal="center" vertical="center"/>
    </xf>
    <xf numFmtId="164" fontId="14" fillId="0" borderId="11" xfId="0" applyNumberFormat="1" applyFont="1" applyFill="1" applyBorder="1" applyAlignment="1" applyProtection="1">
      <alignment horizontal="center" vertical="center"/>
    </xf>
    <xf numFmtId="14" fontId="14" fillId="0" borderId="11" xfId="0" applyNumberFormat="1" applyFont="1" applyFill="1" applyBorder="1" applyAlignment="1" applyProtection="1">
      <alignment horizontal="center" vertical="center"/>
    </xf>
    <xf numFmtId="0" fontId="13" fillId="10" borderId="36" xfId="0" applyFont="1" applyFill="1" applyBorder="1" applyAlignment="1" applyProtection="1">
      <alignment horizontal="center" vertical="center"/>
    </xf>
    <xf numFmtId="0" fontId="13" fillId="10" borderId="37" xfId="0" applyFont="1" applyFill="1" applyBorder="1" applyAlignment="1" applyProtection="1">
      <alignment horizontal="center" vertical="center"/>
    </xf>
    <xf numFmtId="0" fontId="13" fillId="10" borderId="38" xfId="0" applyFont="1" applyFill="1" applyBorder="1" applyAlignment="1" applyProtection="1">
      <alignment horizontal="center" vertical="center"/>
    </xf>
    <xf numFmtId="10" fontId="13" fillId="9" borderId="33" xfId="2" applyNumberFormat="1" applyFont="1" applyFill="1" applyBorder="1" applyAlignment="1" applyProtection="1">
      <alignment horizontal="center" vertical="center" wrapText="1"/>
    </xf>
    <xf numFmtId="10" fontId="13" fillId="9" borderId="35" xfId="2" applyNumberFormat="1" applyFont="1" applyFill="1" applyBorder="1" applyAlignment="1" applyProtection="1">
      <alignment horizontal="center" vertical="center" wrapText="1"/>
    </xf>
    <xf numFmtId="10" fontId="13" fillId="9" borderId="45" xfId="2" applyNumberFormat="1" applyFont="1" applyFill="1" applyBorder="1" applyAlignment="1" applyProtection="1">
      <alignment horizontal="center" vertical="center" wrapText="1"/>
    </xf>
    <xf numFmtId="10" fontId="13" fillId="9" borderId="49" xfId="2" applyNumberFormat="1" applyFont="1" applyFill="1" applyBorder="1" applyAlignment="1" applyProtection="1">
      <alignment horizontal="center" vertical="center" wrapText="1"/>
    </xf>
    <xf numFmtId="0" fontId="3" fillId="13" borderId="46" xfId="4" applyFont="1" applyFill="1" applyBorder="1" applyAlignment="1" applyProtection="1">
      <alignment horizontal="center" vertical="center" wrapText="1"/>
    </xf>
    <xf numFmtId="0" fontId="3" fillId="13" borderId="50" xfId="4" applyFont="1" applyFill="1" applyBorder="1" applyAlignment="1" applyProtection="1">
      <alignment horizontal="center" vertical="center" wrapText="1"/>
    </xf>
    <xf numFmtId="3" fontId="14" fillId="0" borderId="2" xfId="4" applyNumberFormat="1" applyFont="1" applyFill="1" applyBorder="1" applyAlignment="1" applyProtection="1">
      <alignment horizontal="center" vertical="center"/>
    </xf>
    <xf numFmtId="0" fontId="3" fillId="13" borderId="23" xfId="4" applyFont="1" applyFill="1" applyBorder="1" applyAlignment="1" applyProtection="1">
      <alignment horizontal="center" vertical="center" wrapText="1"/>
    </xf>
    <xf numFmtId="0" fontId="12" fillId="13" borderId="24" xfId="4" applyFont="1" applyFill="1" applyBorder="1" applyProtection="1"/>
    <xf numFmtId="0" fontId="3" fillId="13" borderId="24" xfId="4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13" fillId="13" borderId="36" xfId="4" applyFont="1" applyFill="1" applyBorder="1" applyAlignment="1" applyProtection="1">
      <alignment horizontal="center" vertical="center"/>
    </xf>
    <xf numFmtId="0" fontId="13" fillId="13" borderId="37" xfId="4" applyFont="1" applyFill="1" applyBorder="1" applyAlignment="1" applyProtection="1">
      <alignment horizontal="center" vertical="center"/>
    </xf>
    <xf numFmtId="0" fontId="13" fillId="13" borderId="38" xfId="4" applyFont="1" applyFill="1" applyBorder="1" applyAlignment="1" applyProtection="1">
      <alignment horizontal="center" vertical="center"/>
    </xf>
    <xf numFmtId="0" fontId="13" fillId="13" borderId="33" xfId="4" applyFont="1" applyFill="1" applyBorder="1" applyAlignment="1" applyProtection="1">
      <alignment horizontal="center" vertical="center" wrapText="1"/>
    </xf>
    <xf numFmtId="0" fontId="13" fillId="13" borderId="34" xfId="4" applyFont="1" applyFill="1" applyBorder="1" applyAlignment="1" applyProtection="1">
      <alignment horizontal="center" vertical="center" wrapText="1"/>
    </xf>
    <xf numFmtId="49" fontId="46" fillId="0" borderId="11" xfId="0" applyNumberFormat="1" applyFont="1" applyBorder="1" applyAlignment="1">
      <alignment horizontal="center" vertical="center"/>
    </xf>
  </cellXfs>
  <cellStyles count="11">
    <cellStyle name="Euro" xfId="7"/>
    <cellStyle name="Lien hypertexte" xfId="3" builtinId="8"/>
    <cellStyle name="Lien hypertexte 2" xfId="10"/>
    <cellStyle name="Milliers" xfId="1" builtinId="3"/>
    <cellStyle name="Milliers 2" xfId="6"/>
    <cellStyle name="Monétaire 2" xfId="9"/>
    <cellStyle name="Normal" xfId="0" builtinId="0"/>
    <cellStyle name="Normal 2" xfId="4"/>
    <cellStyle name="Normal 3" xfId="8"/>
    <cellStyle name="Pourcentage" xfId="2" builtinId="5"/>
    <cellStyle name="Pourcentage 2" xfId="5"/>
  </cellStyles>
  <dxfs count="63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/>
        <i val="0"/>
        <condense val="0"/>
        <extend val="0"/>
        <color indexed="53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lor rgb="FF00B050"/>
      </font>
    </dxf>
    <dxf>
      <font>
        <b/>
        <i val="0"/>
        <color rgb="FFFF0000"/>
      </font>
    </dxf>
    <dxf>
      <font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/>
        <i val="0"/>
        <color rgb="FF00B050"/>
      </font>
    </dxf>
    <dxf>
      <font>
        <color rgb="FF00B050"/>
      </font>
    </dxf>
    <dxf>
      <font>
        <b/>
        <i val="0"/>
        <color rgb="FFFF000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lor rgb="FF00B050"/>
      </font>
    </dxf>
    <dxf>
      <font>
        <b/>
        <i val="0"/>
        <color rgb="FFFF0000"/>
      </font>
    </dxf>
    <dxf>
      <font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/>
        <i val="0"/>
        <color rgb="FF00B050"/>
      </font>
    </dxf>
    <dxf>
      <font>
        <color rgb="FF00B050"/>
      </font>
    </dxf>
    <dxf>
      <font>
        <b/>
        <i val="0"/>
        <color rgb="FFFF0000"/>
      </font>
    </dxf>
    <dxf>
      <font>
        <color rgb="FF00B050"/>
      </font>
    </dxf>
    <dxf>
      <font>
        <color rgb="FF00B050"/>
      </font>
    </dxf>
    <dxf>
      <font>
        <b val="0"/>
        <i val="0"/>
        <color rgb="FF00B050"/>
      </font>
    </dxf>
    <dxf>
      <font>
        <b val="0"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Medium9"/>
  <colors>
    <mruColors>
      <color rgb="FFFFFF99"/>
      <color rgb="FFCCECFF"/>
      <color rgb="FFFF99FF"/>
      <color rgb="FFE4ECF4"/>
      <color rgb="FFCDE8EF"/>
      <color rgb="FFC2E3EC"/>
      <color rgb="FFB7DEE8"/>
      <color rgb="FF67BBCF"/>
      <color rgb="FF47AD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47625</xdr:rowOff>
    </xdr:from>
    <xdr:to>
      <xdr:col>1</xdr:col>
      <xdr:colOff>1362</xdr:colOff>
      <xdr:row>4</xdr:row>
      <xdr:rowOff>478759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5750"/>
          <a:ext cx="944337" cy="1364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76200</xdr:rowOff>
    </xdr:from>
    <xdr:to>
      <xdr:col>0</xdr:col>
      <xdr:colOff>982437</xdr:colOff>
      <xdr:row>4</xdr:row>
      <xdr:rowOff>208884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13</xdr:row>
      <xdr:rowOff>0</xdr:rowOff>
    </xdr:from>
    <xdr:to>
      <xdr:col>11</xdr:col>
      <xdr:colOff>0</xdr:colOff>
      <xdr:row>14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6576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0</xdr:colOff>
      <xdr:row>14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6576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85725</xdr:rowOff>
    </xdr:from>
    <xdr:to>
      <xdr:col>0</xdr:col>
      <xdr:colOff>1001487</xdr:colOff>
      <xdr:row>4</xdr:row>
      <xdr:rowOff>218409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0</xdr:colOff>
      <xdr:row>23</xdr:row>
      <xdr:rowOff>133350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219" y="3881438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0</xdr:colOff>
      <xdr:row>23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219" y="3881438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113996</xdr:colOff>
      <xdr:row>1</xdr:row>
      <xdr:rowOff>20109</xdr:rowOff>
    </xdr:from>
    <xdr:to>
      <xdr:col>1</xdr:col>
      <xdr:colOff>0</xdr:colOff>
      <xdr:row>5</xdr:row>
      <xdr:rowOff>137976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96" y="258234"/>
          <a:ext cx="943279" cy="1203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9525</xdr:rowOff>
    </xdr:from>
    <xdr:to>
      <xdr:col>0</xdr:col>
      <xdr:colOff>1030062</xdr:colOff>
      <xdr:row>5</xdr:row>
      <xdr:rowOff>142209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4765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9525</xdr:rowOff>
    </xdr:from>
    <xdr:to>
      <xdr:col>0</xdr:col>
      <xdr:colOff>1049112</xdr:colOff>
      <xdr:row>5</xdr:row>
      <xdr:rowOff>142209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4765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13</xdr:row>
      <xdr:rowOff>0</xdr:rowOff>
    </xdr:from>
    <xdr:to>
      <xdr:col>11</xdr:col>
      <xdr:colOff>0</xdr:colOff>
      <xdr:row>14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60045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0</xdr:colOff>
      <xdr:row>14</xdr:row>
      <xdr:rowOff>133350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60045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76200</xdr:rowOff>
    </xdr:from>
    <xdr:to>
      <xdr:col>0</xdr:col>
      <xdr:colOff>1011012</xdr:colOff>
      <xdr:row>4</xdr:row>
      <xdr:rowOff>208884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620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0</xdr:colOff>
      <xdr:row>23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219" y="3881438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0</xdr:colOff>
      <xdr:row>23</xdr:row>
      <xdr:rowOff>133350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219" y="3881438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47625</xdr:rowOff>
        </xdr:from>
        <xdr:to>
          <xdr:col>0</xdr:col>
          <xdr:colOff>466725</xdr:colOff>
          <xdr:row>3</xdr:row>
          <xdr:rowOff>104775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48</xdr:row>
          <xdr:rowOff>171450</xdr:rowOff>
        </xdr:from>
        <xdr:to>
          <xdr:col>0</xdr:col>
          <xdr:colOff>371475</xdr:colOff>
          <xdr:row>50</xdr:row>
          <xdr:rowOff>228600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19050</xdr:rowOff>
        </xdr:from>
        <xdr:to>
          <xdr:col>0</xdr:col>
          <xdr:colOff>485775</xdr:colOff>
          <xdr:row>3</xdr:row>
          <xdr:rowOff>28575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390525</xdr:colOff>
          <xdr:row>0</xdr:row>
          <xdr:rowOff>0</xdr:rowOff>
        </xdr:from>
        <xdr:to>
          <xdr:col>3</xdr:col>
          <xdr:colOff>809625</xdr:colOff>
          <xdr:row>3</xdr:row>
          <xdr:rowOff>66675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0</xdr:row>
          <xdr:rowOff>19050</xdr:rowOff>
        </xdr:from>
        <xdr:to>
          <xdr:col>0</xdr:col>
          <xdr:colOff>495300</xdr:colOff>
          <xdr:row>3</xdr:row>
          <xdr:rowOff>161925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2371725</xdr:colOff>
          <xdr:row>0</xdr:row>
          <xdr:rowOff>0</xdr:rowOff>
        </xdr:from>
        <xdr:to>
          <xdr:col>3</xdr:col>
          <xdr:colOff>314325</xdr:colOff>
          <xdr:row>3</xdr:row>
          <xdr:rowOff>133350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13</xdr:row>
      <xdr:rowOff>0</xdr:rowOff>
    </xdr:from>
    <xdr:to>
      <xdr:col>11</xdr:col>
      <xdr:colOff>0</xdr:colOff>
      <xdr:row>14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60045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0</xdr:colOff>
      <xdr:row>14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60045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76200</xdr:rowOff>
    </xdr:from>
    <xdr:to>
      <xdr:col>0</xdr:col>
      <xdr:colOff>1001487</xdr:colOff>
      <xdr:row>4</xdr:row>
      <xdr:rowOff>227934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200"/>
          <a:ext cx="944337" cy="121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0</xdr:colOff>
      <xdr:row>23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219" y="3857625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0</xdr:colOff>
      <xdr:row>23</xdr:row>
      <xdr:rowOff>133350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219" y="3857625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4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W30"/>
  <sheetViews>
    <sheetView showGridLines="0" topLeftCell="A7" zoomScale="90" zoomScaleNormal="90" workbookViewId="0">
      <selection activeCell="T19" sqref="T19"/>
    </sheetView>
  </sheetViews>
  <sheetFormatPr baseColWidth="10" defaultRowHeight="15"/>
  <cols>
    <col min="1" max="1" width="15.85546875" style="305" customWidth="1"/>
    <col min="2" max="3" width="9.28515625" style="305" customWidth="1"/>
    <col min="4" max="5" width="15.7109375" style="305" customWidth="1"/>
    <col min="6" max="6" width="11.7109375" style="305" customWidth="1"/>
    <col min="7" max="7" width="12.5703125" style="305" customWidth="1"/>
    <col min="8" max="11" width="11.7109375" style="305" customWidth="1"/>
    <col min="12" max="12" width="2.28515625" style="305" customWidth="1"/>
    <col min="13" max="17" width="11.7109375" style="305" customWidth="1"/>
    <col min="18" max="18" width="17.42578125" style="305" customWidth="1"/>
    <col min="19" max="19" width="6" style="305" customWidth="1"/>
    <col min="20" max="22" width="11.42578125" style="305"/>
    <col min="23" max="23" width="0" style="305" hidden="1" customWidth="1"/>
    <col min="24" max="16384" width="11.42578125" style="305"/>
  </cols>
  <sheetData>
    <row r="1" spans="1:23" ht="18.75" customHeight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54"/>
      <c r="P1" s="356" t="s">
        <v>116</v>
      </c>
      <c r="Q1" s="353"/>
      <c r="R1" s="357">
        <v>42825</v>
      </c>
      <c r="S1" s="2"/>
    </row>
    <row r="2" spans="1:23" ht="27.75" customHeight="1">
      <c r="A2" s="1"/>
      <c r="B2" s="1"/>
      <c r="C2" s="2"/>
      <c r="D2" s="2"/>
      <c r="E2" s="2"/>
      <c r="F2" s="2"/>
      <c r="G2" s="3" t="s">
        <v>0</v>
      </c>
      <c r="H2" s="4"/>
      <c r="I2" s="4"/>
      <c r="J2" s="2"/>
      <c r="K2" s="2"/>
      <c r="L2" s="2"/>
      <c r="M2" s="2"/>
      <c r="N2" s="2"/>
      <c r="O2" s="2"/>
      <c r="P2" s="2"/>
      <c r="Q2" s="2"/>
      <c r="R2" s="2"/>
      <c r="S2" s="2"/>
    </row>
    <row r="3" spans="1:23" ht="31.5" customHeight="1">
      <c r="A3" s="5"/>
      <c r="B3" s="6"/>
      <c r="C3" s="690" t="s">
        <v>230</v>
      </c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7"/>
    </row>
    <row r="4" spans="1:23" ht="14.25" customHeight="1">
      <c r="A4" s="5"/>
      <c r="B4" s="8"/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2"/>
      <c r="O4" s="692"/>
      <c r="P4" s="692"/>
      <c r="Q4" s="692"/>
      <c r="R4" s="692"/>
      <c r="S4" s="7"/>
    </row>
    <row r="5" spans="1:23" ht="39.950000000000003" customHeight="1" thickBot="1">
      <c r="A5" s="1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2"/>
    </row>
    <row r="6" spans="1:23" ht="10.5" customHeight="1">
      <c r="A6" s="1"/>
      <c r="B6" s="8"/>
      <c r="C6" s="9"/>
      <c r="D6" s="9"/>
      <c r="E6" s="9"/>
      <c r="F6" s="9"/>
      <c r="G6" s="9"/>
      <c r="H6" s="9"/>
      <c r="I6" s="9"/>
      <c r="J6" s="9"/>
      <c r="K6" s="9"/>
      <c r="L6" s="673"/>
      <c r="M6" s="674"/>
      <c r="N6" s="674"/>
      <c r="O6" s="674"/>
      <c r="P6" s="674"/>
      <c r="Q6" s="674"/>
      <c r="R6" s="674"/>
      <c r="S6" s="675"/>
    </row>
    <row r="7" spans="1:23" ht="39.950000000000003" customHeight="1">
      <c r="A7" s="1"/>
      <c r="B7" s="1"/>
      <c r="C7" s="2"/>
      <c r="D7" s="693" t="s">
        <v>108</v>
      </c>
      <c r="E7" s="694"/>
      <c r="F7" s="694"/>
      <c r="G7" s="694"/>
      <c r="H7" s="694"/>
      <c r="I7" s="694"/>
      <c r="J7" s="694"/>
      <c r="K7" s="10"/>
      <c r="L7" s="671"/>
      <c r="M7" s="680"/>
      <c r="N7" s="680"/>
      <c r="O7" s="680"/>
      <c r="P7" s="680"/>
      <c r="Q7" s="672" t="s">
        <v>271</v>
      </c>
      <c r="R7" s="676"/>
      <c r="S7" s="662"/>
      <c r="W7" s="306" t="s">
        <v>102</v>
      </c>
    </row>
    <row r="8" spans="1:23" ht="22.5" customHeight="1">
      <c r="A8" s="1"/>
      <c r="B8" s="1"/>
      <c r="C8" s="2"/>
      <c r="D8" s="11"/>
      <c r="E8" s="12"/>
      <c r="F8" s="13"/>
      <c r="G8" s="13"/>
      <c r="H8" s="13"/>
      <c r="I8" s="13"/>
      <c r="J8" s="13"/>
      <c r="K8" s="13"/>
      <c r="L8" s="661"/>
      <c r="M8" s="13"/>
      <c r="N8" s="309"/>
      <c r="O8" s="722" t="s">
        <v>267</v>
      </c>
      <c r="P8" s="722"/>
      <c r="Q8" s="722"/>
      <c r="R8" s="722"/>
      <c r="S8" s="662"/>
    </row>
    <row r="9" spans="1:23" ht="22.5" customHeight="1">
      <c r="A9" s="1"/>
      <c r="B9" s="1"/>
      <c r="C9" s="2"/>
      <c r="D9" s="681" t="s">
        <v>1</v>
      </c>
      <c r="E9" s="695"/>
      <c r="F9" s="696"/>
      <c r="G9" s="697"/>
      <c r="H9" s="697"/>
      <c r="I9" s="697"/>
      <c r="J9" s="698"/>
      <c r="K9" s="16"/>
      <c r="L9" s="663"/>
      <c r="M9" s="699" t="s">
        <v>266</v>
      </c>
      <c r="N9" s="700"/>
      <c r="O9" s="701"/>
      <c r="P9" s="702"/>
      <c r="Q9" s="702"/>
      <c r="R9" s="703"/>
      <c r="S9" s="662"/>
    </row>
    <row r="10" spans="1:23" ht="22.5" customHeight="1">
      <c r="A10" s="1"/>
      <c r="B10" s="1"/>
      <c r="C10" s="2"/>
      <c r="D10" s="704" t="s">
        <v>249</v>
      </c>
      <c r="E10" s="705"/>
      <c r="F10" s="696"/>
      <c r="G10" s="697"/>
      <c r="H10" s="697"/>
      <c r="I10" s="697"/>
      <c r="J10" s="698"/>
      <c r="K10" s="16"/>
      <c r="L10" s="663"/>
      <c r="M10" s="68"/>
      <c r="N10" s="68"/>
      <c r="O10" s="68"/>
      <c r="P10" s="721" t="s">
        <v>269</v>
      </c>
      <c r="Q10" s="721"/>
      <c r="R10" s="721"/>
      <c r="S10" s="662"/>
    </row>
    <row r="11" spans="1:23" ht="22.5" customHeight="1">
      <c r="A11" s="1"/>
      <c r="B11" s="1"/>
      <c r="C11" s="2"/>
      <c r="D11" s="681" t="s">
        <v>117</v>
      </c>
      <c r="E11" s="695"/>
      <c r="F11" s="696"/>
      <c r="G11" s="697"/>
      <c r="H11" s="697"/>
      <c r="I11" s="697"/>
      <c r="J11" s="698"/>
      <c r="K11" s="17"/>
      <c r="L11" s="664"/>
      <c r="M11" s="706" t="s">
        <v>268</v>
      </c>
      <c r="N11" s="707"/>
      <c r="O11" s="724"/>
      <c r="P11" s="725"/>
      <c r="Q11" s="725"/>
      <c r="R11" s="726"/>
      <c r="S11" s="662"/>
    </row>
    <row r="12" spans="1:23" ht="22.5" customHeight="1">
      <c r="A12" s="1"/>
      <c r="B12" s="1"/>
      <c r="C12" s="2"/>
      <c r="D12" s="681" t="s">
        <v>2</v>
      </c>
      <c r="E12" s="681"/>
      <c r="F12" s="682"/>
      <c r="G12" s="683"/>
      <c r="H12" s="683"/>
      <c r="I12" s="683"/>
      <c r="J12" s="684"/>
      <c r="K12" s="18"/>
      <c r="L12" s="665"/>
      <c r="M12" s="723" t="s">
        <v>270</v>
      </c>
      <c r="N12" s="723"/>
      <c r="O12" s="723"/>
      <c r="P12" s="723"/>
      <c r="Q12" s="723"/>
      <c r="R12" s="723"/>
      <c r="S12" s="662"/>
    </row>
    <row r="13" spans="1:23" ht="22.5" customHeight="1">
      <c r="A13" s="1"/>
      <c r="B13" s="1"/>
      <c r="C13" s="2"/>
      <c r="D13" s="685" t="s">
        <v>9</v>
      </c>
      <c r="E13" s="686"/>
      <c r="F13" s="687"/>
      <c r="G13" s="688"/>
      <c r="H13" s="688"/>
      <c r="I13" s="688"/>
      <c r="J13" s="689"/>
      <c r="K13" s="18"/>
      <c r="L13" s="665"/>
      <c r="M13" s="727" t="s">
        <v>272</v>
      </c>
      <c r="N13" s="727"/>
      <c r="O13" s="727"/>
      <c r="P13" s="727"/>
      <c r="Q13" s="727"/>
      <c r="R13" s="677">
        <f>IF('6- Compte de résultat 2016'!B58=0,0,'6- Compte de résultat 2016'!B58)</f>
        <v>0</v>
      </c>
      <c r="S13" s="662"/>
    </row>
    <row r="14" spans="1:23" ht="22.5" customHeight="1">
      <c r="A14" s="1"/>
      <c r="B14" s="1"/>
      <c r="C14" s="2"/>
      <c r="D14" s="685" t="s">
        <v>10</v>
      </c>
      <c r="E14" s="695"/>
      <c r="F14" s="711"/>
      <c r="G14" s="712"/>
      <c r="H14" s="712"/>
      <c r="I14" s="712"/>
      <c r="J14" s="713"/>
      <c r="K14" s="18"/>
      <c r="L14" s="665"/>
      <c r="M14" s="717"/>
      <c r="N14" s="718"/>
      <c r="O14" s="718"/>
      <c r="P14" s="718"/>
      <c r="Q14" s="718"/>
      <c r="R14" s="719"/>
      <c r="S14" s="662"/>
      <c r="W14" s="305" t="s">
        <v>104</v>
      </c>
    </row>
    <row r="15" spans="1:23" ht="22.5" customHeight="1">
      <c r="A15" s="1"/>
      <c r="B15" s="1"/>
      <c r="C15" s="2"/>
      <c r="D15" s="685" t="s">
        <v>11</v>
      </c>
      <c r="E15" s="685"/>
      <c r="F15" s="711"/>
      <c r="G15" s="712"/>
      <c r="H15" s="712"/>
      <c r="I15" s="712"/>
      <c r="J15" s="713"/>
      <c r="K15" s="18"/>
      <c r="L15" s="665"/>
      <c r="M15" s="720" t="s">
        <v>273</v>
      </c>
      <c r="N15" s="720"/>
      <c r="O15" s="720"/>
      <c r="P15" s="720"/>
      <c r="Q15" s="720"/>
      <c r="R15" s="679">
        <f>IF('5- Récapitulatif'!K35=0,0,'5- Récapitulatif'!K35)</f>
        <v>0</v>
      </c>
      <c r="S15" s="678" t="s">
        <v>274</v>
      </c>
      <c r="W15" s="205" t="s">
        <v>7</v>
      </c>
    </row>
    <row r="16" spans="1:23" ht="22.5" customHeight="1">
      <c r="A16" s="1"/>
      <c r="B16" s="1"/>
      <c r="C16" s="2"/>
      <c r="D16" s="19"/>
      <c r="E16" s="20"/>
      <c r="F16" s="2"/>
      <c r="G16" s="21"/>
      <c r="H16" s="22"/>
      <c r="I16" s="22"/>
      <c r="J16" s="23"/>
      <c r="K16" s="18"/>
      <c r="L16" s="669"/>
      <c r="M16" s="717"/>
      <c r="N16" s="718"/>
      <c r="O16" s="718"/>
      <c r="P16" s="718"/>
      <c r="Q16" s="718"/>
      <c r="R16" s="719"/>
      <c r="S16" s="670"/>
      <c r="W16" s="23" t="s">
        <v>12</v>
      </c>
    </row>
    <row r="17" spans="1:23" ht="8.25" customHeight="1" thickBot="1">
      <c r="A17" s="1"/>
      <c r="B17" s="1"/>
      <c r="C17" s="2"/>
      <c r="D17" s="19"/>
      <c r="E17" s="20"/>
      <c r="F17" s="2"/>
      <c r="G17" s="21"/>
      <c r="H17" s="22"/>
      <c r="I17" s="22"/>
      <c r="J17" s="23"/>
      <c r="K17" s="18"/>
      <c r="L17" s="666"/>
      <c r="M17" s="668"/>
      <c r="N17" s="668"/>
      <c r="O17" s="668"/>
      <c r="P17" s="668"/>
      <c r="Q17" s="668"/>
      <c r="R17" s="668"/>
      <c r="S17" s="667"/>
      <c r="W17" s="23" t="s">
        <v>13</v>
      </c>
    </row>
    <row r="18" spans="1:23" ht="22.5" customHeight="1">
      <c r="A18" s="1"/>
      <c r="B18" s="1"/>
      <c r="C18" s="2"/>
      <c r="D18" s="19"/>
      <c r="E18" s="20"/>
      <c r="F18" s="2"/>
      <c r="G18" s="25"/>
      <c r="H18" s="26"/>
      <c r="I18" s="26"/>
      <c r="J18" s="23"/>
      <c r="K18" s="18"/>
      <c r="L18" s="18"/>
      <c r="M18" s="13"/>
      <c r="O18" s="13"/>
      <c r="P18" s="13"/>
      <c r="Q18" s="13"/>
      <c r="R18" s="13"/>
    </row>
    <row r="19" spans="1:23" ht="38.1" customHeight="1">
      <c r="A19" s="1"/>
      <c r="B19" s="1"/>
      <c r="C19" s="2"/>
      <c r="D19" s="685" t="s">
        <v>4</v>
      </c>
      <c r="E19" s="685"/>
      <c r="F19" s="27" t="s">
        <v>7</v>
      </c>
      <c r="G19" s="30"/>
      <c r="H19" s="704" t="s">
        <v>14</v>
      </c>
      <c r="I19" s="708"/>
      <c r="J19" s="705"/>
      <c r="K19" s="27" t="s">
        <v>7</v>
      </c>
      <c r="M19" s="716" t="s">
        <v>231</v>
      </c>
      <c r="N19" s="716"/>
      <c r="O19" s="716"/>
      <c r="P19" s="716"/>
      <c r="Q19" s="716"/>
      <c r="R19" s="716"/>
    </row>
    <row r="20" spans="1:23" ht="38.1" customHeight="1">
      <c r="A20" s="1"/>
      <c r="B20" s="1"/>
      <c r="C20" s="2"/>
      <c r="D20" s="685" t="s">
        <v>5</v>
      </c>
      <c r="E20" s="685"/>
      <c r="F20" s="27" t="s">
        <v>7</v>
      </c>
      <c r="G20" s="30"/>
      <c r="H20" s="704" t="s">
        <v>115</v>
      </c>
      <c r="I20" s="708"/>
      <c r="J20" s="705"/>
      <c r="K20" s="27" t="s">
        <v>7</v>
      </c>
      <c r="M20" s="716"/>
      <c r="N20" s="716"/>
      <c r="O20" s="716"/>
      <c r="P20" s="716"/>
      <c r="Q20" s="716"/>
      <c r="R20" s="716"/>
    </row>
    <row r="21" spans="1:23" ht="38.1" customHeight="1">
      <c r="A21" s="1"/>
      <c r="B21" s="1"/>
      <c r="C21" s="2"/>
      <c r="D21" s="714" t="s">
        <v>6</v>
      </c>
      <c r="E21" s="715"/>
      <c r="F21" s="27" t="s">
        <v>7</v>
      </c>
      <c r="I21" s="209"/>
      <c r="J21" s="315"/>
      <c r="K21" s="13"/>
      <c r="L21" s="13"/>
      <c r="M21" s="716"/>
      <c r="N21" s="716"/>
      <c r="O21" s="716"/>
      <c r="P21" s="716"/>
      <c r="Q21" s="716"/>
      <c r="R21" s="716"/>
      <c r="W21" s="352"/>
    </row>
    <row r="22" spans="1:23" ht="38.1" customHeight="1" thickBot="1">
      <c r="A22" s="33"/>
      <c r="B22" s="33"/>
      <c r="C22" s="34"/>
      <c r="D22" s="35"/>
      <c r="E22" s="35"/>
      <c r="F22" s="316"/>
      <c r="G22" s="36"/>
      <c r="H22" s="316"/>
      <c r="I22" s="36"/>
      <c r="J22" s="37"/>
      <c r="K22" s="18"/>
      <c r="L22" s="18"/>
      <c r="M22" s="38"/>
      <c r="N22" s="39"/>
      <c r="O22" s="39"/>
      <c r="P22" s="40"/>
      <c r="Q22" s="40"/>
      <c r="R22" s="40"/>
    </row>
    <row r="23" spans="1:23" ht="38.1" customHeight="1" thickTop="1">
      <c r="A23" s="2"/>
      <c r="B23" s="7"/>
      <c r="C23" s="41" t="s">
        <v>15</v>
      </c>
      <c r="D23" s="42"/>
      <c r="E23" s="42"/>
      <c r="F23" s="42"/>
      <c r="G23" s="42"/>
      <c r="H23" s="42"/>
      <c r="I23" s="42"/>
      <c r="J23" s="709" t="s">
        <v>16</v>
      </c>
      <c r="K23" s="709"/>
      <c r="L23" s="709"/>
      <c r="M23" s="709"/>
      <c r="N23" s="709"/>
      <c r="O23" s="709"/>
      <c r="P23" s="709"/>
      <c r="Q23" s="43"/>
      <c r="R23" s="44"/>
    </row>
    <row r="24" spans="1:23" ht="18" customHeight="1">
      <c r="A24" s="2"/>
      <c r="B24" s="7"/>
      <c r="C24" s="45"/>
      <c r="D24" s="29"/>
      <c r="E24" s="29"/>
      <c r="F24" s="29"/>
      <c r="G24" s="29"/>
      <c r="H24" s="29"/>
      <c r="I24" s="29"/>
      <c r="J24" s="710"/>
      <c r="K24" s="710"/>
      <c r="L24" s="710"/>
      <c r="M24" s="710"/>
      <c r="N24" s="710"/>
      <c r="O24" s="710"/>
      <c r="P24" s="710"/>
      <c r="Q24" s="46"/>
      <c r="R24" s="47"/>
    </row>
    <row r="25" spans="1:23" ht="18" customHeight="1">
      <c r="A25" s="2"/>
      <c r="B25" s="7"/>
      <c r="C25" s="45"/>
      <c r="I25" s="317"/>
      <c r="J25" s="29"/>
      <c r="K25" s="660"/>
      <c r="L25" s="660"/>
      <c r="M25" s="660"/>
      <c r="N25" s="660"/>
      <c r="O25" s="660"/>
      <c r="P25" s="660"/>
      <c r="Q25" s="660"/>
      <c r="R25" s="51"/>
    </row>
    <row r="26" spans="1:23" ht="18" customHeight="1">
      <c r="A26" s="2"/>
      <c r="B26" s="7"/>
      <c r="C26" s="48" t="s">
        <v>113</v>
      </c>
      <c r="D26" s="49"/>
      <c r="E26" s="50"/>
      <c r="F26" s="50"/>
      <c r="G26" s="29"/>
      <c r="H26" s="210"/>
      <c r="I26" s="317"/>
      <c r="J26" s="53" t="s">
        <v>17</v>
      </c>
      <c r="K26" s="2"/>
      <c r="L26" s="2"/>
      <c r="M26" s="54"/>
      <c r="N26" s="2"/>
      <c r="O26" s="211"/>
      <c r="P26" s="212" t="s">
        <v>18</v>
      </c>
      <c r="Q26" s="2"/>
      <c r="R26" s="55"/>
    </row>
    <row r="27" spans="1:23" ht="18" customHeight="1">
      <c r="A27" s="2"/>
      <c r="B27" s="7"/>
      <c r="C27" s="52" t="s">
        <v>114</v>
      </c>
      <c r="D27" s="29"/>
      <c r="E27" s="50"/>
      <c r="F27" s="50"/>
      <c r="G27" s="29"/>
      <c r="H27" s="210"/>
      <c r="I27" s="29"/>
      <c r="J27" s="57" t="s">
        <v>19</v>
      </c>
      <c r="K27" s="2"/>
      <c r="L27" s="2"/>
      <c r="M27" s="58"/>
      <c r="N27" s="2"/>
      <c r="O27" s="211"/>
      <c r="P27" s="212" t="s">
        <v>18</v>
      </c>
      <c r="Q27" s="2"/>
      <c r="R27" s="59"/>
    </row>
    <row r="28" spans="1:23" ht="18" customHeight="1">
      <c r="A28" s="2"/>
      <c r="B28" s="7"/>
      <c r="C28" s="56"/>
      <c r="D28" s="29"/>
      <c r="E28" s="29"/>
      <c r="F28" s="29"/>
      <c r="G28" s="29"/>
      <c r="H28" s="29"/>
      <c r="I28" s="29"/>
      <c r="J28" s="60" t="s">
        <v>20</v>
      </c>
      <c r="K28" s="2"/>
      <c r="L28" s="2"/>
      <c r="M28" s="50"/>
      <c r="N28" s="2"/>
      <c r="O28" s="211"/>
      <c r="P28" s="212" t="s">
        <v>18</v>
      </c>
      <c r="Q28" s="2"/>
      <c r="R28" s="55"/>
    </row>
    <row r="29" spans="1:23" ht="18" customHeight="1" thickBot="1">
      <c r="A29" s="2"/>
      <c r="B29" s="7"/>
      <c r="C29" s="61"/>
      <c r="D29" s="62"/>
      <c r="E29" s="63"/>
      <c r="F29" s="63"/>
      <c r="G29" s="63"/>
      <c r="H29" s="63"/>
      <c r="I29" s="63"/>
      <c r="J29" s="64"/>
      <c r="K29" s="63"/>
      <c r="L29" s="63"/>
      <c r="M29" s="63"/>
      <c r="N29" s="65"/>
      <c r="O29" s="66"/>
      <c r="P29" s="66"/>
      <c r="Q29" s="62"/>
      <c r="R29" s="67"/>
    </row>
    <row r="30" spans="1:23" ht="9" customHeight="1" thickTop="1"/>
  </sheetData>
  <sheetProtection password="C3A6" sheet="1" objects="1" scenarios="1"/>
  <mergeCells count="35">
    <mergeCell ref="P10:R10"/>
    <mergeCell ref="O8:R8"/>
    <mergeCell ref="M14:R14"/>
    <mergeCell ref="M12:R12"/>
    <mergeCell ref="O11:R11"/>
    <mergeCell ref="M13:Q13"/>
    <mergeCell ref="D20:E20"/>
    <mergeCell ref="H20:J20"/>
    <mergeCell ref="J23:P24"/>
    <mergeCell ref="D14:E14"/>
    <mergeCell ref="F14:J14"/>
    <mergeCell ref="D15:E15"/>
    <mergeCell ref="F15:J15"/>
    <mergeCell ref="D19:E19"/>
    <mergeCell ref="H19:J19"/>
    <mergeCell ref="D21:E21"/>
    <mergeCell ref="M19:R21"/>
    <mergeCell ref="M16:R16"/>
    <mergeCell ref="M15:Q15"/>
    <mergeCell ref="D12:E12"/>
    <mergeCell ref="F12:J12"/>
    <mergeCell ref="D13:E13"/>
    <mergeCell ref="F13:J13"/>
    <mergeCell ref="C3:R3"/>
    <mergeCell ref="C4:R4"/>
    <mergeCell ref="D7:J7"/>
    <mergeCell ref="D9:E9"/>
    <mergeCell ref="F9:J9"/>
    <mergeCell ref="M9:N9"/>
    <mergeCell ref="O9:R9"/>
    <mergeCell ref="D10:E10"/>
    <mergeCell ref="F10:J10"/>
    <mergeCell ref="D11:E11"/>
    <mergeCell ref="F11:J11"/>
    <mergeCell ref="M11:N11"/>
  </mergeCells>
  <dataValidations count="2">
    <dataValidation type="list" allowBlank="1" showInputMessage="1" showErrorMessage="1" sqref="R22">
      <formula1>$W$16:$W$17</formula1>
    </dataValidation>
    <dataValidation type="list" allowBlank="1" showInputMessage="1" showErrorMessage="1" sqref="F19:F21 K19:K20">
      <formula1>$W$15:$W$17</formula1>
    </dataValidation>
  </dataValidations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showGridLines="0" topLeftCell="B7" zoomScale="90" zoomScaleNormal="90" workbookViewId="0">
      <selection activeCell="E20" sqref="E20:F20"/>
    </sheetView>
  </sheetViews>
  <sheetFormatPr baseColWidth="10" defaultRowHeight="15"/>
  <cols>
    <col min="1" max="1" width="15.85546875" customWidth="1"/>
    <col min="2" max="2" width="17.7109375" customWidth="1"/>
    <col min="3" max="9" width="11.28515625" customWidth="1"/>
    <col min="10" max="10" width="13.28515625" customWidth="1"/>
    <col min="11" max="11" width="13.7109375" customWidth="1"/>
    <col min="12" max="17" width="13.85546875" customWidth="1"/>
    <col min="18" max="24" width="11.42578125" customWidth="1"/>
  </cols>
  <sheetData>
    <row r="1" spans="1:25" s="630" customFormat="1" ht="31.5" customHeight="1">
      <c r="A1" s="629"/>
      <c r="B1" s="1143" t="s">
        <v>263</v>
      </c>
      <c r="C1" s="1144"/>
      <c r="D1" s="1144"/>
      <c r="E1" s="1144"/>
      <c r="F1" s="1144"/>
      <c r="G1" s="1144"/>
      <c r="H1" s="1144"/>
      <c r="I1" s="1144"/>
      <c r="J1" s="1144"/>
      <c r="K1" s="1144"/>
      <c r="L1" s="1144"/>
      <c r="M1" s="1144"/>
      <c r="N1" s="1144"/>
      <c r="O1" s="1145"/>
      <c r="R1" s="631"/>
      <c r="S1" s="631"/>
      <c r="T1" s="631"/>
      <c r="U1" s="631"/>
      <c r="V1" s="631"/>
      <c r="W1" s="632"/>
      <c r="X1" s="632"/>
      <c r="Y1" s="633"/>
    </row>
    <row r="2" spans="1:25" ht="31.5" customHeight="1">
      <c r="A2" s="115"/>
      <c r="B2" s="731" t="s">
        <v>239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1146"/>
      <c r="R2" s="126"/>
      <c r="S2" s="126"/>
      <c r="T2" s="126"/>
      <c r="U2" s="126"/>
      <c r="V2" s="126"/>
      <c r="W2" s="140"/>
      <c r="X2" s="140"/>
      <c r="Y2" s="7"/>
    </row>
    <row r="3" spans="1:25" ht="11.45" customHeight="1">
      <c r="A3" s="115"/>
      <c r="B3" s="1147"/>
      <c r="C3" s="1148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  <c r="O3" s="1149"/>
      <c r="R3" s="126"/>
      <c r="S3" s="126"/>
      <c r="T3" s="126"/>
      <c r="U3" s="126"/>
      <c r="V3" s="126"/>
      <c r="W3" s="140"/>
      <c r="X3" s="140"/>
      <c r="Y3" s="7"/>
    </row>
    <row r="4" spans="1:25" ht="11.4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R4" s="9"/>
      <c r="S4" s="9"/>
      <c r="T4" s="9"/>
      <c r="U4" s="9"/>
      <c r="V4" s="9"/>
      <c r="W4" s="29"/>
      <c r="X4" s="29"/>
      <c r="Y4" s="2"/>
    </row>
    <row r="5" spans="1:25" ht="24.95" customHeight="1">
      <c r="A5" s="2"/>
      <c r="B5" s="2"/>
      <c r="C5" s="11" t="s">
        <v>64</v>
      </c>
      <c r="D5" s="12"/>
      <c r="E5" s="12"/>
      <c r="F5" s="12"/>
      <c r="G5" s="12"/>
      <c r="H5" s="2"/>
      <c r="I5" s="12"/>
      <c r="J5" s="13"/>
      <c r="K5" s="13"/>
      <c r="L5" s="13"/>
      <c r="M5" s="13"/>
      <c r="N5" s="13"/>
      <c r="O5" s="13"/>
      <c r="R5" s="69"/>
      <c r="S5" s="69"/>
      <c r="T5" s="15"/>
      <c r="U5" s="15"/>
      <c r="V5" s="15"/>
      <c r="W5" s="2"/>
      <c r="X5" s="2"/>
      <c r="Y5" s="2"/>
    </row>
    <row r="6" spans="1:25" ht="24.95" customHeight="1">
      <c r="A6" s="2"/>
      <c r="B6" s="2"/>
      <c r="C6" s="704" t="s">
        <v>1</v>
      </c>
      <c r="D6" s="705"/>
      <c r="E6" s="1150">
        <f>+'1- Identification'!F9</f>
        <v>0</v>
      </c>
      <c r="F6" s="1150"/>
      <c r="G6" s="1150"/>
      <c r="H6" s="1150"/>
      <c r="I6" s="124"/>
      <c r="J6" s="1151"/>
      <c r="K6" s="1151"/>
      <c r="L6" s="1152"/>
      <c r="M6" s="1152"/>
      <c r="N6" s="1152"/>
      <c r="O6" s="1152"/>
      <c r="R6" s="141"/>
      <c r="S6" s="2"/>
      <c r="T6" s="2"/>
      <c r="U6" s="2"/>
      <c r="V6" s="2"/>
      <c r="W6" s="2"/>
      <c r="X6" s="2"/>
      <c r="Y6" s="2"/>
    </row>
    <row r="7" spans="1:25" ht="24.95" customHeight="1">
      <c r="A7" s="2"/>
      <c r="B7" s="2"/>
      <c r="C7" s="704" t="s">
        <v>249</v>
      </c>
      <c r="D7" s="705"/>
      <c r="E7" s="1150">
        <f>+'1- Identification'!F10</f>
        <v>0</v>
      </c>
      <c r="F7" s="1150"/>
      <c r="G7" s="1150"/>
      <c r="H7" s="1150"/>
      <c r="I7" s="124"/>
      <c r="J7" s="534"/>
      <c r="K7" s="534"/>
      <c r="L7" s="537"/>
      <c r="M7" s="537" t="s">
        <v>265</v>
      </c>
      <c r="N7" s="537"/>
      <c r="O7" s="537"/>
      <c r="R7" s="141"/>
      <c r="S7" s="2"/>
      <c r="T7" s="2"/>
      <c r="U7" s="2"/>
      <c r="V7" s="2"/>
      <c r="W7" s="2"/>
      <c r="X7" s="2"/>
      <c r="Y7" s="2"/>
    </row>
    <row r="8" spans="1:25" ht="24.95" customHeight="1">
      <c r="A8" s="2"/>
      <c r="B8" s="2"/>
      <c r="C8" s="1015" t="s">
        <v>117</v>
      </c>
      <c r="D8" s="1016"/>
      <c r="E8" s="1150">
        <f>+'1- Identification'!F11</f>
        <v>0</v>
      </c>
      <c r="F8" s="1150"/>
      <c r="G8" s="1150"/>
      <c r="H8" s="1150"/>
      <c r="I8" s="124"/>
      <c r="J8" s="681" t="s">
        <v>3</v>
      </c>
      <c r="K8" s="681"/>
      <c r="L8" s="1172">
        <f>+'1- Identification'!O11</f>
        <v>0</v>
      </c>
      <c r="M8" s="1172"/>
      <c r="N8" s="1172"/>
      <c r="O8" s="1172"/>
      <c r="R8" s="15"/>
      <c r="S8" s="2"/>
      <c r="T8" s="2"/>
      <c r="U8" s="2"/>
      <c r="V8" s="2"/>
      <c r="W8" s="2"/>
      <c r="X8" s="2"/>
      <c r="Y8" s="2"/>
    </row>
    <row r="9" spans="1:25" ht="24.95" customHeight="1">
      <c r="A9" s="2"/>
      <c r="B9" s="2"/>
      <c r="C9" s="704" t="s">
        <v>2</v>
      </c>
      <c r="D9" s="705"/>
      <c r="E9" s="1150">
        <f>+'1- Identification'!F12</f>
        <v>0</v>
      </c>
      <c r="F9" s="1150"/>
      <c r="G9" s="1150"/>
      <c r="H9" s="1150"/>
      <c r="I9" s="124"/>
      <c r="J9" s="1156" t="s">
        <v>8</v>
      </c>
      <c r="K9" s="1157"/>
      <c r="L9" s="1162">
        <f>+'1- Identification'!O12</f>
        <v>0</v>
      </c>
      <c r="M9" s="1163"/>
      <c r="N9" s="1163"/>
      <c r="O9" s="1164"/>
      <c r="R9" s="15"/>
      <c r="S9" s="2"/>
      <c r="T9" s="2"/>
      <c r="U9" s="2"/>
      <c r="V9" s="2"/>
      <c r="W9" s="2"/>
      <c r="X9" s="2"/>
      <c r="Y9" s="2"/>
    </row>
    <row r="10" spans="1:25" ht="24.95" customHeight="1">
      <c r="A10" s="2"/>
      <c r="B10" s="2"/>
      <c r="C10" s="755" t="s">
        <v>9</v>
      </c>
      <c r="D10" s="756"/>
      <c r="E10" s="1171">
        <f>+'1- Identification'!F13</f>
        <v>0</v>
      </c>
      <c r="F10" s="1171"/>
      <c r="G10" s="1171"/>
      <c r="H10" s="1171"/>
      <c r="I10" s="125"/>
      <c r="J10" s="1158"/>
      <c r="K10" s="1159"/>
      <c r="L10" s="1165"/>
      <c r="M10" s="1166"/>
      <c r="N10" s="1166"/>
      <c r="O10" s="1167"/>
      <c r="R10" s="15"/>
      <c r="S10" s="2"/>
      <c r="T10" s="2"/>
      <c r="U10" s="2"/>
      <c r="V10" s="2"/>
      <c r="W10" s="2"/>
      <c r="X10" s="2"/>
      <c r="Y10" s="2"/>
    </row>
    <row r="11" spans="1:25" ht="24.95" customHeight="1">
      <c r="A11" s="2"/>
      <c r="B11" s="2"/>
      <c r="C11" s="755" t="s">
        <v>10</v>
      </c>
      <c r="D11" s="756"/>
      <c r="E11" s="1150">
        <f>+'1- Identification'!F14</f>
        <v>0</v>
      </c>
      <c r="F11" s="1150"/>
      <c r="G11" s="1150"/>
      <c r="H11" s="1150"/>
      <c r="I11" s="124"/>
      <c r="J11" s="1160"/>
      <c r="K11" s="1161"/>
      <c r="L11" s="1168"/>
      <c r="M11" s="1169"/>
      <c r="N11" s="1169"/>
      <c r="O11" s="1170"/>
      <c r="R11" s="15"/>
      <c r="S11" s="2"/>
      <c r="T11" s="2"/>
      <c r="U11" s="2"/>
      <c r="V11" s="2"/>
      <c r="W11" s="2"/>
      <c r="X11" s="2"/>
      <c r="Y11" s="2"/>
    </row>
    <row r="12" spans="1:25" ht="24.95" customHeight="1">
      <c r="A12" s="2"/>
      <c r="B12" s="2"/>
      <c r="C12" s="755" t="s">
        <v>11</v>
      </c>
      <c r="D12" s="756"/>
      <c r="E12" s="1150">
        <f>+'1- Identification'!F15</f>
        <v>0</v>
      </c>
      <c r="F12" s="1150"/>
      <c r="G12" s="1150"/>
      <c r="H12" s="1150"/>
      <c r="I12" s="126"/>
      <c r="J12" s="127"/>
      <c r="K12" s="128"/>
      <c r="L12" s="128"/>
      <c r="M12" s="128"/>
      <c r="N12" s="128"/>
      <c r="O12" s="128"/>
      <c r="R12" s="15"/>
      <c r="S12" s="15"/>
      <c r="T12" s="15"/>
      <c r="U12" s="15"/>
      <c r="V12" s="15"/>
      <c r="W12" s="2"/>
      <c r="X12" s="2"/>
      <c r="Y12" s="2"/>
    </row>
    <row r="13" spans="1:25" ht="24.95" customHeight="1" thickBot="1">
      <c r="A13" s="2"/>
      <c r="B13" s="2"/>
      <c r="C13" s="119"/>
      <c r="D13" s="71"/>
      <c r="E13" s="71"/>
      <c r="F13" s="71"/>
      <c r="G13" s="71"/>
      <c r="H13" s="71"/>
      <c r="I13" s="71"/>
      <c r="J13" s="129"/>
      <c r="K13" s="130"/>
      <c r="L13" s="130"/>
      <c r="M13" s="130"/>
      <c r="N13" s="130"/>
      <c r="O13" s="128"/>
      <c r="R13" s="15"/>
      <c r="S13" s="15"/>
      <c r="T13" s="15"/>
      <c r="U13" s="15"/>
      <c r="V13" s="15"/>
      <c r="W13" s="2"/>
      <c r="X13" s="2"/>
      <c r="Y13" s="2"/>
    </row>
    <row r="14" spans="1:25" ht="37.5" customHeight="1" thickBot="1">
      <c r="A14" s="2"/>
      <c r="B14" s="13"/>
      <c r="C14" s="1153" t="s">
        <v>73</v>
      </c>
      <c r="D14" s="1154"/>
      <c r="E14" s="1154"/>
      <c r="F14" s="1154"/>
      <c r="G14" s="1154"/>
      <c r="H14" s="1155"/>
      <c r="I14" s="131"/>
      <c r="J14" s="1173" t="s">
        <v>24</v>
      </c>
      <c r="K14" s="1174"/>
      <c r="L14" s="1174"/>
      <c r="M14" s="1174"/>
      <c r="N14" s="1175"/>
      <c r="O14" s="181"/>
      <c r="R14" s="2"/>
      <c r="S14" s="2"/>
      <c r="T14" s="2"/>
      <c r="U14" s="2"/>
      <c r="V14" s="2"/>
      <c r="W14" s="2"/>
      <c r="X14" s="2"/>
      <c r="Y14" s="2"/>
    </row>
    <row r="15" spans="1:25" ht="41.45" customHeight="1">
      <c r="A15" s="2"/>
      <c r="B15" s="1135" t="s">
        <v>234</v>
      </c>
      <c r="C15" s="1137" t="s">
        <v>74</v>
      </c>
      <c r="D15" s="1137"/>
      <c r="E15" s="1137"/>
      <c r="F15" s="1137"/>
      <c r="G15" s="1137"/>
      <c r="H15" s="1138"/>
      <c r="I15" s="132"/>
      <c r="J15" s="133" t="s">
        <v>67</v>
      </c>
      <c r="K15" s="134" t="s">
        <v>32</v>
      </c>
      <c r="L15" s="1176" t="s">
        <v>69</v>
      </c>
      <c r="M15" s="1177"/>
      <c r="N15" s="1141" t="s">
        <v>75</v>
      </c>
      <c r="R15" s="306" t="s">
        <v>102</v>
      </c>
      <c r="S15" s="2"/>
      <c r="T15" s="2"/>
      <c r="U15" s="2"/>
      <c r="V15" s="2"/>
      <c r="W15" s="2"/>
      <c r="X15" s="2"/>
      <c r="Y15" s="2"/>
    </row>
    <row r="16" spans="1:25" ht="105.75" customHeight="1" thickBot="1">
      <c r="A16" s="94"/>
      <c r="B16" s="1136"/>
      <c r="C16" s="1133" t="s">
        <v>76</v>
      </c>
      <c r="D16" s="1134"/>
      <c r="E16" s="1133" t="s">
        <v>77</v>
      </c>
      <c r="F16" s="1134"/>
      <c r="G16" s="1133" t="s">
        <v>78</v>
      </c>
      <c r="H16" s="1134"/>
      <c r="I16" s="117" t="s">
        <v>79</v>
      </c>
      <c r="J16" s="135" t="s">
        <v>37</v>
      </c>
      <c r="K16" s="136" t="s">
        <v>41</v>
      </c>
      <c r="L16" s="1178"/>
      <c r="M16" s="1179"/>
      <c r="N16" s="1142"/>
      <c r="R16" s="94"/>
      <c r="S16" s="94"/>
      <c r="T16" s="94"/>
      <c r="U16" s="94"/>
      <c r="V16" s="94"/>
      <c r="W16" s="94"/>
      <c r="X16" s="94"/>
      <c r="Y16" s="94"/>
    </row>
    <row r="17" spans="1:25" ht="17.100000000000001" customHeight="1">
      <c r="A17" s="2"/>
      <c r="B17" s="118" t="s">
        <v>43</v>
      </c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R17" s="2"/>
      <c r="S17" s="2"/>
      <c r="T17" s="2"/>
      <c r="U17" s="2"/>
      <c r="V17" s="2"/>
      <c r="W17" s="2"/>
      <c r="X17" s="2"/>
      <c r="Y17" s="2"/>
    </row>
    <row r="18" spans="1:25" ht="23.1" customHeight="1">
      <c r="A18" s="2"/>
      <c r="B18" s="120" t="s">
        <v>44</v>
      </c>
      <c r="C18" s="1129"/>
      <c r="D18" s="1130"/>
      <c r="E18" s="1129"/>
      <c r="F18" s="1130"/>
      <c r="G18" s="1117">
        <f>'5- Récapitulatif'!I18</f>
        <v>0</v>
      </c>
      <c r="H18" s="1118"/>
      <c r="I18" s="267">
        <f>'5- Récapitulatif'!K18</f>
        <v>0</v>
      </c>
      <c r="J18" s="268">
        <f>'5- Récapitulatif'!L18</f>
        <v>0</v>
      </c>
      <c r="K18" s="268">
        <f>(10*'2-  enfants de moins de 6 ans'!O18*'2-  enfants de moins de 6 ans'!N18)+(14*'3- enfants de 6 à 12 ans'!O18*'3- enfants de 6 à 12 ans'!N18)+(14*'4- enfants de 12 à 17 ans'!O18*'4- enfants de 12 à 17 ans'!N18)</f>
        <v>0</v>
      </c>
      <c r="L18" s="914">
        <f>IF(G18=0,0,IF(K18=0,0,G18/K18))</f>
        <v>0</v>
      </c>
      <c r="M18" s="915"/>
      <c r="N18" s="269">
        <f>IF(I18=0,0,IF(K18=0,0,I18/K18))</f>
        <v>0</v>
      </c>
      <c r="R18" s="2"/>
      <c r="S18" s="2"/>
      <c r="T18" s="2" t="s">
        <v>92</v>
      </c>
      <c r="U18" s="2" t="s">
        <v>93</v>
      </c>
      <c r="V18" s="2" t="s">
        <v>109</v>
      </c>
      <c r="W18" s="2" t="s">
        <v>80</v>
      </c>
      <c r="X18" s="2" t="s">
        <v>81</v>
      </c>
      <c r="Y18" s="2"/>
    </row>
    <row r="19" spans="1:25" ht="23.1" customHeight="1">
      <c r="A19" s="2"/>
      <c r="B19" s="120" t="s">
        <v>45</v>
      </c>
      <c r="C19" s="908">
        <f>IF('2-  enfants de moins de 6 ans'!Q19=0,0,(('2-  enfants de moins de 6 ans'!E19+'2-  enfants de moins de 6 ans'!G19+'2-  enfants de moins de 6 ans'!I19)/'2-  enfants de moins de 6 ans'!Q19)*('2-  enfants de moins de 6 ans'!Q19+0.5))</f>
        <v>0</v>
      </c>
      <c r="D19" s="909"/>
      <c r="E19" s="908">
        <f>+T19+U19</f>
        <v>0</v>
      </c>
      <c r="F19" s="909"/>
      <c r="G19" s="1117">
        <f>+C19+E19</f>
        <v>0</v>
      </c>
      <c r="H19" s="1118"/>
      <c r="I19" s="267">
        <f>+V19+W19+X19</f>
        <v>0</v>
      </c>
      <c r="J19" s="268">
        <f>'5- Récapitulatif'!L19</f>
        <v>0</v>
      </c>
      <c r="K19" s="268">
        <f>+(10*'2-  enfants de moins de 6 ans'!N19*'2-  enfants de moins de 6 ans'!P19*('2-  enfants de moins de 6 ans'!Q19+0.5))+(14*'3- enfants de 6 à 12 ans'!N19*'3- enfants de 6 à 12 ans'!P19*('3- enfants de 6 à 12 ans'!Q19+0.5))+(14*'4- enfants de 12 à 17 ans'!N19*'4- enfants de 12 à 17 ans'!P19*('4- enfants de 12 à 17 ans'!Q19+0.5))</f>
        <v>0</v>
      </c>
      <c r="L19" s="914">
        <f t="shared" ref="L19:L20" si="0">IF(G19=0,0,IF(K19=0,0,G19/K19))</f>
        <v>0</v>
      </c>
      <c r="M19" s="915"/>
      <c r="N19" s="269">
        <f>IF(I19=0,0,IF(K19=0,0,I19/K19))</f>
        <v>0</v>
      </c>
      <c r="O19" s="329"/>
      <c r="P19" s="329"/>
      <c r="Q19" s="329"/>
      <c r="R19" s="2"/>
      <c r="S19" s="2"/>
      <c r="T19" s="2">
        <f>IF('3- enfants de 6 à 12 ans'!Q19=0,0,(('3- enfants de 6 à 12 ans'!E19+'3- enfants de 6 à 12 ans'!G19+'3- enfants de 6 à 12 ans'!I19)/'3- enfants de 6 à 12 ans'!Q19)*('3- enfants de 6 à 12 ans'!Q19+0.5))</f>
        <v>0</v>
      </c>
      <c r="U19" s="2">
        <f>IF('4- enfants de 12 à 17 ans'!Q19=0,0,(('4- enfants de 12 à 17 ans'!E19+'4- enfants de 12 à 17 ans'!G19+'4- enfants de 12 à 17 ans'!I19)/'4- enfants de 12 à 17 ans'!Q19)*('4- enfants de 12 à 17 ans'!Q19+0.5))</f>
        <v>0</v>
      </c>
      <c r="V19" s="2">
        <f>IF('2-  enfants de moins de 6 ans'!Q19=0,0,(('2-  enfants de moins de 6 ans'!K19/'2-  enfants de moins de 6 ans'!Q19)*('2-  enfants de moins de 6 ans'!Q19+0.5)))</f>
        <v>0</v>
      </c>
      <c r="W19" s="328">
        <f>IF('3- enfants de 6 à 12 ans'!Q19=0,0,(('3- enfants de 6 à 12 ans'!K19/'3- enfants de 6 à 12 ans'!Q19)*('3- enfants de 6 à 12 ans'!Q19+0.5)))</f>
        <v>0</v>
      </c>
      <c r="X19" s="2">
        <f>IF('4- enfants de 12 à 17 ans'!Q19=0,0,(('4- enfants de 12 à 17 ans'!K19/'4- enfants de 12 à 17 ans'!Q19)*('4- enfants de 12 à 17 ans'!Q19+0.5)))</f>
        <v>0</v>
      </c>
      <c r="Y19" s="2"/>
    </row>
    <row r="20" spans="1:25" ht="23.1" customHeight="1" thickBot="1">
      <c r="A20" s="2"/>
      <c r="B20" s="120" t="s">
        <v>46</v>
      </c>
      <c r="C20" s="1129"/>
      <c r="D20" s="1130"/>
      <c r="E20" s="1129"/>
      <c r="F20" s="1130"/>
      <c r="G20" s="1119">
        <f>'5- Récapitulatif'!I20</f>
        <v>0</v>
      </c>
      <c r="H20" s="1120"/>
      <c r="I20" s="273">
        <f>'5- Récapitulatif'!K20</f>
        <v>0</v>
      </c>
      <c r="J20" s="569">
        <f>'5- Récapitulatif'!L20</f>
        <v>0</v>
      </c>
      <c r="K20" s="274">
        <f>(10*'2-  enfants de moins de 6 ans'!O20*'2-  enfants de moins de 6 ans'!N20)+(14*'3- enfants de 6 à 12 ans'!O20*'3- enfants de 6 à 12 ans'!N20)+(14*'4- enfants de 12 à 17 ans'!O20*'4- enfants de 12 à 17 ans'!N20)</f>
        <v>0</v>
      </c>
      <c r="L20" s="1125">
        <f t="shared" si="0"/>
        <v>0</v>
      </c>
      <c r="M20" s="1126"/>
      <c r="N20" s="275">
        <f>IF(I20=0,0,IF(K20=0,0,I20/K20))</f>
        <v>0</v>
      </c>
      <c r="R20" s="2"/>
      <c r="S20" s="2"/>
      <c r="T20" s="2"/>
      <c r="U20" s="2"/>
      <c r="V20" s="2"/>
      <c r="W20" s="2"/>
      <c r="X20" s="2"/>
      <c r="Y20" s="2"/>
    </row>
    <row r="21" spans="1:25" ht="25.5" customHeight="1" thickBot="1">
      <c r="A21" s="2"/>
      <c r="B21" s="121" t="s">
        <v>47</v>
      </c>
      <c r="C21" s="272"/>
      <c r="D21" s="276"/>
      <c r="E21" s="276"/>
      <c r="F21" s="570"/>
      <c r="G21" s="1127">
        <f>+G18+G19+G20</f>
        <v>0</v>
      </c>
      <c r="H21" s="1128"/>
      <c r="I21" s="278">
        <f>+I18+I19+I20</f>
        <v>0</v>
      </c>
      <c r="J21" s="568"/>
      <c r="K21" s="279">
        <f>SUM(K18:K20)</f>
        <v>0</v>
      </c>
      <c r="L21" s="1123">
        <f t="shared" ref="L21" si="1">IF(G21=0,0,IF(K21=0,0,G21/K21))</f>
        <v>0</v>
      </c>
      <c r="M21" s="1124"/>
      <c r="N21" s="280">
        <f>IF(I21=0,0,IF(K21=0,0,I21/K21))</f>
        <v>0</v>
      </c>
    </row>
    <row r="22" spans="1:25" s="523" customFormat="1" ht="9.75" customHeight="1">
      <c r="A22" s="29"/>
      <c r="B22" s="524"/>
      <c r="C22" s="245"/>
      <c r="D22" s="245"/>
      <c r="E22" s="245"/>
      <c r="F22" s="245"/>
      <c r="G22" s="245"/>
      <c r="H22" s="245"/>
      <c r="I22" s="245"/>
      <c r="J22" s="247"/>
      <c r="K22" s="566"/>
      <c r="L22" s="246"/>
      <c r="M22" s="246"/>
      <c r="N22" s="246"/>
    </row>
    <row r="23" spans="1:25" ht="23.1" customHeight="1" thickBot="1">
      <c r="A23" s="2"/>
      <c r="B23" s="173" t="s">
        <v>110</v>
      </c>
      <c r="C23" s="1131"/>
      <c r="D23" s="1132"/>
      <c r="E23" s="1131"/>
      <c r="F23" s="1132"/>
      <c r="G23" s="1119">
        <f>'5- Récapitulatif'!I22</f>
        <v>0</v>
      </c>
      <c r="H23" s="1120"/>
      <c r="I23" s="273">
        <f>'5- Récapitulatif'!K22</f>
        <v>0</v>
      </c>
      <c r="J23" s="569">
        <f>'5- Récapitulatif'!L22</f>
        <v>0</v>
      </c>
      <c r="K23" s="292">
        <f>(8*'2-  enfants de moins de 6 ans'!O25*'2-  enfants de moins de 6 ans'!N25)+(12*'3- enfants de 6 à 12 ans'!O25*'3- enfants de 6 à 12 ans'!N25)+(12*'4- enfants de 12 à 17 ans'!O25*'4- enfants de 12 à 17 ans'!N25)</f>
        <v>0</v>
      </c>
      <c r="L23" s="1121">
        <f>IF(G23=0,0,IF(K23=0,0,G23/K23))</f>
        <v>0</v>
      </c>
      <c r="M23" s="1122"/>
      <c r="N23" s="293">
        <f>IF(I23=0,0,IF(K23=0,0,I23/K23))</f>
        <v>0</v>
      </c>
    </row>
    <row r="24" spans="1:25" ht="30" customHeight="1" thickBot="1">
      <c r="A24" s="2"/>
      <c r="B24" s="520" t="s">
        <v>241</v>
      </c>
      <c r="C24" s="245"/>
      <c r="D24" s="245"/>
      <c r="E24" s="245"/>
      <c r="F24" s="245"/>
      <c r="G24" s="1127">
        <f t="shared" ref="G24" si="2">G21+G23</f>
        <v>0</v>
      </c>
      <c r="H24" s="1128"/>
      <c r="I24" s="521">
        <f t="shared" ref="I24" si="3">I21+I23</f>
        <v>0</v>
      </c>
      <c r="J24" s="525"/>
      <c r="K24" s="522">
        <f>K21+K23</f>
        <v>0</v>
      </c>
      <c r="L24" s="1123">
        <f>IF(G24=0,0,IF(K24=0,0,G24/K24))</f>
        <v>0</v>
      </c>
      <c r="M24" s="1124"/>
      <c r="N24" s="293">
        <f>IF(I24=0,0,IF(K24=0,0,I24/K24))</f>
        <v>0</v>
      </c>
    </row>
    <row r="25" spans="1:25" ht="39.950000000000003" customHeight="1">
      <c r="A25" s="2"/>
      <c r="B25" s="1135"/>
      <c r="C25" s="1137" t="s">
        <v>74</v>
      </c>
      <c r="D25" s="1137"/>
      <c r="E25" s="1137"/>
      <c r="F25" s="1137"/>
      <c r="G25" s="1137"/>
      <c r="H25" s="1138"/>
      <c r="I25" s="132"/>
      <c r="J25" s="567" t="s">
        <v>67</v>
      </c>
      <c r="K25" s="134" t="s">
        <v>32</v>
      </c>
      <c r="L25" s="1139" t="s">
        <v>68</v>
      </c>
      <c r="M25" s="1139" t="s">
        <v>69</v>
      </c>
      <c r="N25" s="1141" t="s">
        <v>75</v>
      </c>
    </row>
    <row r="26" spans="1:25" ht="50.1" customHeight="1" thickBot="1">
      <c r="A26" s="2"/>
      <c r="B26" s="1136"/>
      <c r="C26" s="204" t="s">
        <v>257</v>
      </c>
      <c r="D26" s="117" t="s">
        <v>76</v>
      </c>
      <c r="E26" s="116" t="s">
        <v>258</v>
      </c>
      <c r="F26" s="117" t="s">
        <v>77</v>
      </c>
      <c r="G26" s="116" t="s">
        <v>258</v>
      </c>
      <c r="H26" s="117" t="s">
        <v>78</v>
      </c>
      <c r="I26" s="117" t="s">
        <v>79</v>
      </c>
      <c r="J26" s="135" t="s">
        <v>37</v>
      </c>
      <c r="K26" s="136" t="s">
        <v>41</v>
      </c>
      <c r="L26" s="1140"/>
      <c r="M26" s="1140"/>
      <c r="N26" s="1142"/>
    </row>
    <row r="27" spans="1:25" ht="17.100000000000001" customHeight="1">
      <c r="A27" s="94"/>
      <c r="B27" s="118" t="s">
        <v>48</v>
      </c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</row>
    <row r="28" spans="1:25" ht="23.1" customHeight="1">
      <c r="A28" s="2"/>
      <c r="B28" s="120" t="s">
        <v>50</v>
      </c>
      <c r="C28" s="265"/>
      <c r="D28" s="266"/>
      <c r="E28" s="282"/>
      <c r="F28" s="282"/>
      <c r="G28" s="206">
        <f>'5- Récapitulatif'!I27</f>
        <v>0</v>
      </c>
      <c r="H28" s="271">
        <f>'5- Récapitulatif'!J27</f>
        <v>0</v>
      </c>
      <c r="I28" s="271">
        <f>'5- Récapitulatif'!K27</f>
        <v>0</v>
      </c>
      <c r="J28" s="268">
        <f>'5- Récapitulatif'!L27</f>
        <v>0</v>
      </c>
      <c r="K28" s="283">
        <f>'5- Récapitulatif'!M27</f>
        <v>0</v>
      </c>
      <c r="L28" s="275">
        <f>IF(G28=0,0,IF(K28=0,0,G28/K28))</f>
        <v>0</v>
      </c>
      <c r="M28" s="269">
        <f>IF(H28=0,0,IF(K28=0,0,H28/K28))</f>
        <v>0</v>
      </c>
      <c r="N28" s="269">
        <f>IF(I28=0,0,IF(K28=0,0,I28/K28))</f>
        <v>0</v>
      </c>
    </row>
    <row r="29" spans="1:25" ht="23.1" customHeight="1">
      <c r="A29" s="2"/>
      <c r="B29" s="120" t="s">
        <v>51</v>
      </c>
      <c r="C29" s="265"/>
      <c r="D29" s="266"/>
      <c r="E29" s="282"/>
      <c r="F29" s="282"/>
      <c r="G29" s="206">
        <f>'5- Récapitulatif'!I28</f>
        <v>0</v>
      </c>
      <c r="H29" s="271">
        <f>'5- Récapitulatif'!J28</f>
        <v>0</v>
      </c>
      <c r="I29" s="271">
        <f>'5- Récapitulatif'!K28</f>
        <v>0</v>
      </c>
      <c r="J29" s="268">
        <f>'5- Récapitulatif'!L28</f>
        <v>0</v>
      </c>
      <c r="K29" s="283">
        <f>'5- Récapitulatif'!M28</f>
        <v>0</v>
      </c>
      <c r="L29" s="275">
        <f>IF(G29=0,0,IF(K29=0,0,G29/K29))</f>
        <v>0</v>
      </c>
      <c r="M29" s="269">
        <f>IF(H29=0,0,IF(K29=0,0,H29/K29))</f>
        <v>0</v>
      </c>
      <c r="N29" s="269">
        <f>IF(I29=0,0,IF(K29=0,0,I29/K29))</f>
        <v>0</v>
      </c>
    </row>
    <row r="30" spans="1:25" ht="23.1" customHeight="1">
      <c r="A30" s="2"/>
      <c r="B30" s="120" t="s">
        <v>52</v>
      </c>
      <c r="C30" s="265"/>
      <c r="D30" s="266"/>
      <c r="E30" s="282"/>
      <c r="F30" s="282"/>
      <c r="G30" s="206">
        <f>'5- Récapitulatif'!I29</f>
        <v>0</v>
      </c>
      <c r="H30" s="271">
        <f>'5- Récapitulatif'!J29</f>
        <v>0</v>
      </c>
      <c r="I30" s="271">
        <f>'5- Récapitulatif'!K29</f>
        <v>0</v>
      </c>
      <c r="J30" s="268">
        <f>'5- Récapitulatif'!L29</f>
        <v>0</v>
      </c>
      <c r="K30" s="283">
        <f>'5- Récapitulatif'!M29</f>
        <v>0</v>
      </c>
      <c r="L30" s="275">
        <f>IF(G30=0,0,IF(K30=0,0,G30/K30))</f>
        <v>0</v>
      </c>
      <c r="M30" s="269">
        <f>IF(H30=0,0,IF(K30=0,0,H30/K30))</f>
        <v>0</v>
      </c>
      <c r="N30" s="269">
        <f>IF(I30=0,0,IF(K30=0,0,I30/K30))</f>
        <v>0</v>
      </c>
    </row>
    <row r="31" spans="1:25" ht="23.1" customHeight="1" thickBot="1">
      <c r="A31" s="2"/>
      <c r="B31" s="122" t="s">
        <v>53</v>
      </c>
      <c r="C31" s="265"/>
      <c r="D31" s="266"/>
      <c r="E31" s="284"/>
      <c r="F31" s="284"/>
      <c r="G31" s="285">
        <f>'5- Récapitulatif'!I30</f>
        <v>0</v>
      </c>
      <c r="H31" s="286">
        <f>'5- Récapitulatif'!J30</f>
        <v>0</v>
      </c>
      <c r="I31" s="286">
        <f>'5- Récapitulatif'!K30</f>
        <v>0</v>
      </c>
      <c r="J31" s="569">
        <f>'5- Récapitulatif'!L30</f>
        <v>0</v>
      </c>
      <c r="K31" s="287">
        <f>'5- Récapitulatif'!M30</f>
        <v>0</v>
      </c>
      <c r="L31" s="275">
        <f>IF(G31=0,0,IF(K31=0,0,G31/K31))</f>
        <v>0</v>
      </c>
      <c r="M31" s="275">
        <f>IF(H31=0,0,IF(K31=0,0,H31/K31))</f>
        <v>0</v>
      </c>
      <c r="N31" s="275">
        <f>IF(I31=0,0,IF(K31=0,0,I31/K31))</f>
        <v>0</v>
      </c>
    </row>
    <row r="32" spans="1:25" ht="25.5" customHeight="1" thickBot="1">
      <c r="A32" s="2"/>
      <c r="B32" s="121" t="s">
        <v>47</v>
      </c>
      <c r="C32" s="276"/>
      <c r="D32" s="276"/>
      <c r="E32" s="276"/>
      <c r="F32" s="276"/>
      <c r="G32" s="277">
        <f>+G28+G29+G30+G31</f>
        <v>0</v>
      </c>
      <c r="H32" s="278">
        <f>+H28+H29+H30+H31</f>
        <v>0</v>
      </c>
      <c r="I32" s="278">
        <f>+I28+I29+I30+I31</f>
        <v>0</v>
      </c>
      <c r="J32" s="568"/>
      <c r="K32" s="279">
        <f>SUM(K28:K31)</f>
        <v>0</v>
      </c>
      <c r="L32" s="280">
        <f>IF(G32=0,0,IF(K32=0,0,G32/K32))</f>
        <v>0</v>
      </c>
      <c r="M32" s="280">
        <f>IF(H32=0,0,IF(K32=0,0,H32/K32))</f>
        <v>0</v>
      </c>
      <c r="N32" s="280">
        <f>IF(I32=0,0,IF(K32=0,0,I32/K32))</f>
        <v>0</v>
      </c>
    </row>
    <row r="33" spans="1:14" ht="11.1" customHeight="1">
      <c r="A33" s="2"/>
      <c r="B33" s="123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</row>
    <row r="34" spans="1:14" ht="23.1" customHeight="1">
      <c r="A34" s="2"/>
      <c r="B34" s="118" t="s">
        <v>54</v>
      </c>
      <c r="C34" s="288"/>
      <c r="D34" s="289"/>
      <c r="E34" s="289"/>
      <c r="F34" s="289"/>
      <c r="G34" s="290">
        <f>'5- Récapitulatif'!I33</f>
        <v>0</v>
      </c>
      <c r="H34" s="267">
        <f>'5- Récapitulatif'!J33</f>
        <v>0</v>
      </c>
      <c r="I34" s="267">
        <f>'5- Récapitulatif'!K33</f>
        <v>0</v>
      </c>
      <c r="J34" s="268">
        <f>'5- Récapitulatif'!L33</f>
        <v>0</v>
      </c>
      <c r="K34" s="291">
        <f>'5- Récapitulatif'!M33</f>
        <v>0</v>
      </c>
      <c r="L34" s="269">
        <f>IF(G34=0,0,IF(K34=0,0,G34/K34))</f>
        <v>0</v>
      </c>
      <c r="M34" s="269">
        <f>IF(H34=0,0,IF(K34=0,0,H34/K34))</f>
        <v>0</v>
      </c>
      <c r="N34" s="269">
        <f>IF(I34=0,0,IF(K34=0,0,I34/K34))</f>
        <v>0</v>
      </c>
    </row>
    <row r="35" spans="1:14" ht="11.1" customHeight="1" thickBot="1">
      <c r="A35" s="2"/>
      <c r="B35" s="123"/>
      <c r="C35" s="31"/>
      <c r="D35" s="31"/>
      <c r="E35" s="31"/>
      <c r="F35" s="31"/>
      <c r="G35" s="31"/>
      <c r="H35" s="31"/>
      <c r="I35" s="31"/>
      <c r="J35" s="31"/>
      <c r="K35" s="31"/>
      <c r="L35" s="32"/>
      <c r="M35" s="32"/>
      <c r="N35" s="32"/>
    </row>
    <row r="36" spans="1:14" ht="25.5" customHeight="1" thickBot="1">
      <c r="A36" s="94"/>
      <c r="B36" s="138" t="s">
        <v>47</v>
      </c>
      <c r="C36" s="294"/>
      <c r="D36" s="294"/>
      <c r="E36" s="294"/>
      <c r="F36" s="294"/>
      <c r="G36" s="295">
        <f>G32+G34</f>
        <v>0</v>
      </c>
      <c r="H36" s="296">
        <f>G21+H32+H34+G23</f>
        <v>0</v>
      </c>
      <c r="I36" s="296">
        <f>I21+I32+I34+I23</f>
        <v>0</v>
      </c>
      <c r="J36" s="297"/>
      <c r="K36" s="298">
        <f>+K21+K32+K34+K23</f>
        <v>0</v>
      </c>
      <c r="L36" s="280">
        <f>IF(G36=0,0,IF(K36=0,0,G36/(K32+K34)))</f>
        <v>0</v>
      </c>
      <c r="M36" s="280">
        <f>IF(H36=0,0,IF(K36=0,0,H36/K36))</f>
        <v>0</v>
      </c>
      <c r="N36" s="280">
        <f>IF(I36=0,0,IF(K36=0,0,I36/K36))</f>
        <v>0</v>
      </c>
    </row>
    <row r="37" spans="1:14" ht="51.75" customHeight="1" thickBo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139" t="s">
        <v>60</v>
      </c>
      <c r="L37" s="94"/>
      <c r="M37" s="94"/>
      <c r="N37" s="94"/>
    </row>
  </sheetData>
  <sheetProtection password="C3A6" sheet="1" objects="1" scenarios="1"/>
  <mergeCells count="56">
    <mergeCell ref="L8:O8"/>
    <mergeCell ref="C9:D9"/>
    <mergeCell ref="E9:H9"/>
    <mergeCell ref="N15:N16"/>
    <mergeCell ref="J14:N14"/>
    <mergeCell ref="C11:D11"/>
    <mergeCell ref="E11:H11"/>
    <mergeCell ref="L15:M16"/>
    <mergeCell ref="B15:B16"/>
    <mergeCell ref="C15:H15"/>
    <mergeCell ref="C8:D8"/>
    <mergeCell ref="E8:H8"/>
    <mergeCell ref="J8:K8"/>
    <mergeCell ref="C16:D16"/>
    <mergeCell ref="G16:H16"/>
    <mergeCell ref="N25:N26"/>
    <mergeCell ref="B1:O1"/>
    <mergeCell ref="B2:O3"/>
    <mergeCell ref="C6:D6"/>
    <mergeCell ref="E6:H6"/>
    <mergeCell ref="J6:K6"/>
    <mergeCell ref="L6:O6"/>
    <mergeCell ref="C12:D12"/>
    <mergeCell ref="E12:H12"/>
    <mergeCell ref="C14:H14"/>
    <mergeCell ref="J9:K11"/>
    <mergeCell ref="L9:O11"/>
    <mergeCell ref="C10:D10"/>
    <mergeCell ref="E10:H10"/>
    <mergeCell ref="E7:H7"/>
    <mergeCell ref="C7:D7"/>
    <mergeCell ref="B25:B26"/>
    <mergeCell ref="C25:H25"/>
    <mergeCell ref="L25:L26"/>
    <mergeCell ref="M25:M26"/>
    <mergeCell ref="G23:H23"/>
    <mergeCell ref="G24:H24"/>
    <mergeCell ref="C18:D18"/>
    <mergeCell ref="C19:D19"/>
    <mergeCell ref="C20:D20"/>
    <mergeCell ref="C23:D23"/>
    <mergeCell ref="E16:F16"/>
    <mergeCell ref="E19:F19"/>
    <mergeCell ref="E18:F18"/>
    <mergeCell ref="E20:F20"/>
    <mergeCell ref="E23:F23"/>
    <mergeCell ref="G18:H18"/>
    <mergeCell ref="G19:H19"/>
    <mergeCell ref="G20:H20"/>
    <mergeCell ref="L23:M23"/>
    <mergeCell ref="L24:M24"/>
    <mergeCell ref="L18:M18"/>
    <mergeCell ref="L19:M19"/>
    <mergeCell ref="L20:M20"/>
    <mergeCell ref="L21:M21"/>
    <mergeCell ref="G21:H2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6"/>
  <sheetViews>
    <sheetView showGridLines="0" zoomScale="80" zoomScaleNormal="80" workbookViewId="0">
      <selection activeCell="U22" sqref="U22"/>
    </sheetView>
  </sheetViews>
  <sheetFormatPr baseColWidth="10" defaultRowHeight="15"/>
  <cols>
    <col min="1" max="1" width="15.85546875" customWidth="1"/>
    <col min="2" max="2" width="17.7109375" customWidth="1"/>
    <col min="3" max="11" width="11.28515625" customWidth="1"/>
    <col min="12" max="12" width="13.140625" customWidth="1"/>
    <col min="13" max="13" width="13.7109375" customWidth="1"/>
    <col min="14" max="17" width="13.85546875" customWidth="1"/>
    <col min="21" max="24" width="11.42578125" customWidth="1"/>
    <col min="25" max="25" width="14.140625" customWidth="1"/>
    <col min="26" max="26" width="11.42578125" customWidth="1"/>
  </cols>
  <sheetData>
    <row r="1" spans="1:21" ht="31.5" customHeight="1">
      <c r="A1" s="5"/>
      <c r="B1" s="6"/>
      <c r="C1" s="1110" t="s">
        <v>264</v>
      </c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  <c r="O1" s="1110"/>
      <c r="P1" s="1110"/>
      <c r="Q1" s="728"/>
      <c r="R1" s="201"/>
    </row>
    <row r="2" spans="1:21" ht="31.5" customHeight="1">
      <c r="A2" s="5"/>
      <c r="B2" s="6"/>
      <c r="C2" s="1111" t="s">
        <v>240</v>
      </c>
      <c r="D2" s="1111"/>
      <c r="E2" s="1111"/>
      <c r="F2" s="1111"/>
      <c r="G2" s="1111"/>
      <c r="H2" s="1111"/>
      <c r="I2" s="1111"/>
      <c r="J2" s="1111"/>
      <c r="K2" s="1111"/>
      <c r="L2" s="1111"/>
      <c r="M2" s="1111"/>
      <c r="N2" s="1111"/>
      <c r="O2" s="1111"/>
      <c r="P2" s="1111"/>
      <c r="Q2" s="1186"/>
      <c r="R2" s="201"/>
    </row>
    <row r="3" spans="1:21" ht="11.45" customHeight="1">
      <c r="A3" s="5"/>
      <c r="B3" s="6"/>
      <c r="C3" s="1111"/>
      <c r="D3" s="1111"/>
      <c r="E3" s="1111"/>
      <c r="F3" s="1111"/>
      <c r="G3" s="1111"/>
      <c r="H3" s="1111"/>
      <c r="I3" s="1111"/>
      <c r="J3" s="1111"/>
      <c r="K3" s="1111"/>
      <c r="L3" s="1111"/>
      <c r="M3" s="1111"/>
      <c r="N3" s="1111"/>
      <c r="O3" s="1111"/>
      <c r="P3" s="1111"/>
      <c r="Q3" s="1186"/>
      <c r="R3" s="201"/>
    </row>
    <row r="4" spans="1:21" ht="11.45" customHeight="1"/>
    <row r="5" spans="1:21" ht="24.95" customHeight="1">
      <c r="A5" s="146"/>
      <c r="B5" s="146"/>
      <c r="C5" s="147" t="s">
        <v>64</v>
      </c>
      <c r="D5" s="148"/>
      <c r="E5" s="149"/>
      <c r="F5" s="149"/>
      <c r="G5" s="149"/>
      <c r="H5" s="149"/>
      <c r="I5" s="149"/>
      <c r="J5" s="149"/>
      <c r="K5" s="149"/>
      <c r="L5" s="149"/>
      <c r="M5" s="150"/>
      <c r="N5" s="1014"/>
      <c r="O5" s="1014"/>
      <c r="P5" s="151"/>
      <c r="Q5" s="151"/>
    </row>
    <row r="6" spans="1:21" ht="24.95" customHeight="1">
      <c r="A6" s="146"/>
      <c r="B6" s="146"/>
      <c r="C6" s="1015" t="s">
        <v>1</v>
      </c>
      <c r="D6" s="1016"/>
      <c r="E6" s="1017">
        <f>+'1- Identification'!F9</f>
        <v>0</v>
      </c>
      <c r="F6" s="1018"/>
      <c r="G6" s="1018"/>
      <c r="H6" s="1018"/>
      <c r="I6" s="1019"/>
      <c r="J6" s="153"/>
      <c r="K6" s="1020"/>
      <c r="L6" s="1020"/>
      <c r="M6" s="1021"/>
      <c r="N6" s="1021"/>
      <c r="O6" s="1021"/>
      <c r="P6" s="1021"/>
      <c r="Q6" s="1021"/>
    </row>
    <row r="7" spans="1:21" ht="24.95" customHeight="1">
      <c r="A7" s="146"/>
      <c r="B7" s="146"/>
      <c r="C7" s="1031" t="s">
        <v>249</v>
      </c>
      <c r="D7" s="1032"/>
      <c r="E7" s="1017">
        <f>+'1- Identification'!F10</f>
        <v>0</v>
      </c>
      <c r="F7" s="1018"/>
      <c r="G7" s="1018"/>
      <c r="H7" s="1018"/>
      <c r="I7" s="1019"/>
      <c r="J7" s="153"/>
      <c r="K7" s="535"/>
      <c r="L7" s="535"/>
      <c r="M7" s="536" t="s">
        <v>265</v>
      </c>
      <c r="N7" s="536"/>
      <c r="O7" s="536"/>
      <c r="P7" s="536"/>
      <c r="Q7" s="536"/>
    </row>
    <row r="8" spans="1:21" ht="24.95" customHeight="1">
      <c r="A8" s="146"/>
      <c r="B8" s="146"/>
      <c r="C8" s="1015" t="s">
        <v>117</v>
      </c>
      <c r="D8" s="1016"/>
      <c r="E8" s="1040">
        <f>+'1- Identification'!F11</f>
        <v>0</v>
      </c>
      <c r="F8" s="1041"/>
      <c r="G8" s="1041"/>
      <c r="H8" s="1041"/>
      <c r="I8" s="1042"/>
      <c r="J8" s="153"/>
      <c r="K8" s="1015" t="s">
        <v>3</v>
      </c>
      <c r="L8" s="1015"/>
      <c r="M8" s="1022">
        <f>+'1- Identification'!O11</f>
        <v>0</v>
      </c>
      <c r="N8" s="1022"/>
      <c r="O8" s="1022"/>
      <c r="P8" s="1022"/>
      <c r="Q8" s="1022"/>
    </row>
    <row r="9" spans="1:21" ht="24.95" customHeight="1">
      <c r="A9" s="146"/>
      <c r="B9" s="146"/>
      <c r="C9" s="1015" t="s">
        <v>2</v>
      </c>
      <c r="D9" s="1015"/>
      <c r="E9" s="1017">
        <f>+'1- Identification'!F12</f>
        <v>0</v>
      </c>
      <c r="F9" s="1018"/>
      <c r="G9" s="1018"/>
      <c r="H9" s="1018"/>
      <c r="I9" s="1019"/>
      <c r="J9" s="153"/>
      <c r="K9" s="1023" t="s">
        <v>8</v>
      </c>
      <c r="L9" s="1023"/>
      <c r="M9" s="1192">
        <f>'1- Identification'!O12</f>
        <v>0</v>
      </c>
      <c r="N9" s="1192"/>
      <c r="O9" s="1192"/>
      <c r="P9" s="1192"/>
      <c r="Q9" s="1192"/>
    </row>
    <row r="10" spans="1:21" ht="24.95" customHeight="1">
      <c r="A10" s="146"/>
      <c r="B10" s="146"/>
      <c r="C10" s="1026" t="s">
        <v>9</v>
      </c>
      <c r="D10" s="1027"/>
      <c r="E10" s="1028">
        <f>+'1- Identification'!F13</f>
        <v>0</v>
      </c>
      <c r="F10" s="1029"/>
      <c r="G10" s="1029"/>
      <c r="H10" s="1029"/>
      <c r="I10" s="1030"/>
      <c r="J10" s="153"/>
      <c r="K10" s="1023"/>
      <c r="L10" s="1023"/>
      <c r="M10" s="1192"/>
      <c r="N10" s="1192"/>
      <c r="O10" s="1192"/>
      <c r="P10" s="1192"/>
      <c r="Q10" s="1192"/>
    </row>
    <row r="11" spans="1:21" ht="24.95" customHeight="1">
      <c r="A11" s="146"/>
      <c r="B11" s="146"/>
      <c r="C11" s="1026" t="s">
        <v>10</v>
      </c>
      <c r="D11" s="1016"/>
      <c r="E11" s="1037">
        <f>+'1- Identification'!F14</f>
        <v>0</v>
      </c>
      <c r="F11" s="1018"/>
      <c r="G11" s="1018"/>
      <c r="H11" s="1018"/>
      <c r="I11" s="1019"/>
      <c r="J11" s="153"/>
      <c r="K11" s="1023"/>
      <c r="L11" s="1023"/>
      <c r="M11" s="1192"/>
      <c r="N11" s="1192"/>
      <c r="O11" s="1192"/>
      <c r="P11" s="1192"/>
      <c r="Q11" s="1192"/>
    </row>
    <row r="12" spans="1:21" ht="24.95" customHeight="1">
      <c r="A12" s="146"/>
      <c r="B12" s="146"/>
      <c r="C12" s="1026" t="s">
        <v>11</v>
      </c>
      <c r="D12" s="1016"/>
      <c r="E12" s="1037">
        <f>+'1- Identification'!F15</f>
        <v>0</v>
      </c>
      <c r="F12" s="1018"/>
      <c r="G12" s="1018"/>
      <c r="H12" s="1018"/>
      <c r="I12" s="1019"/>
      <c r="J12" s="149"/>
      <c r="K12" s="149"/>
      <c r="L12" s="149"/>
      <c r="M12" s="149"/>
      <c r="N12" s="179"/>
      <c r="O12" s="179"/>
      <c r="P12" s="152"/>
      <c r="Q12" s="152"/>
    </row>
    <row r="13" spans="1:21" ht="24.95" customHeight="1" thickBot="1"/>
    <row r="14" spans="1:21" ht="37.5" customHeight="1" thickBot="1">
      <c r="A14" s="146"/>
      <c r="B14" s="154"/>
      <c r="C14" s="1190" t="s">
        <v>65</v>
      </c>
      <c r="D14" s="1191"/>
      <c r="E14" s="1191"/>
      <c r="F14" s="1191"/>
      <c r="G14" s="1191"/>
      <c r="H14" s="1191"/>
      <c r="I14" s="1191"/>
      <c r="J14" s="1191"/>
      <c r="K14" s="192"/>
      <c r="L14" s="1187" t="s">
        <v>24</v>
      </c>
      <c r="M14" s="1188"/>
      <c r="N14" s="1188"/>
      <c r="O14" s="1188"/>
      <c r="P14" s="1189"/>
      <c r="Q14" s="180"/>
    </row>
    <row r="15" spans="1:21" ht="41.25" customHeight="1">
      <c r="A15" s="146"/>
      <c r="B15" s="984" t="s">
        <v>234</v>
      </c>
      <c r="C15" s="1183" t="s">
        <v>25</v>
      </c>
      <c r="D15" s="1184"/>
      <c r="E15" s="1183" t="s">
        <v>26</v>
      </c>
      <c r="F15" s="1185"/>
      <c r="G15" s="1183" t="s">
        <v>27</v>
      </c>
      <c r="H15" s="1185"/>
      <c r="I15" s="989" t="s">
        <v>66</v>
      </c>
      <c r="J15" s="990"/>
      <c r="K15" s="991"/>
      <c r="L15" s="196" t="s">
        <v>67</v>
      </c>
      <c r="M15" s="197" t="s">
        <v>32</v>
      </c>
      <c r="N15" s="982" t="s">
        <v>69</v>
      </c>
      <c r="O15" s="992"/>
      <c r="P15" s="980" t="s">
        <v>70</v>
      </c>
      <c r="Q15" s="142"/>
      <c r="U15" s="306" t="s">
        <v>102</v>
      </c>
    </row>
    <row r="16" spans="1:21" ht="105.75" customHeight="1" thickBot="1">
      <c r="A16" s="157"/>
      <c r="B16" s="985"/>
      <c r="C16" s="1180" t="s">
        <v>34</v>
      </c>
      <c r="D16" s="1181"/>
      <c r="E16" s="1180" t="s">
        <v>34</v>
      </c>
      <c r="F16" s="1181"/>
      <c r="G16" s="1180" t="s">
        <v>34</v>
      </c>
      <c r="H16" s="1181"/>
      <c r="I16" s="1008" t="s">
        <v>36</v>
      </c>
      <c r="J16" s="1009"/>
      <c r="K16" s="161" t="s">
        <v>72</v>
      </c>
      <c r="L16" s="198" t="s">
        <v>37</v>
      </c>
      <c r="M16" s="199" t="s">
        <v>41</v>
      </c>
      <c r="N16" s="983"/>
      <c r="O16" s="993"/>
      <c r="P16" s="981"/>
      <c r="Q16" s="142"/>
    </row>
    <row r="17" spans="1:26" ht="17.100000000000001" customHeight="1">
      <c r="A17" s="146"/>
      <c r="B17" s="164" t="s">
        <v>43</v>
      </c>
      <c r="C17" s="165"/>
      <c r="D17" s="165"/>
      <c r="E17" s="165"/>
      <c r="F17" s="165"/>
      <c r="G17" s="165"/>
      <c r="H17" s="165"/>
      <c r="I17" s="165"/>
      <c r="J17" s="165"/>
      <c r="K17" s="165"/>
      <c r="L17" s="636"/>
      <c r="M17" s="635"/>
      <c r="N17" s="149"/>
      <c r="O17" s="168"/>
      <c r="P17" s="168"/>
      <c r="Q17" s="142"/>
      <c r="U17" s="142" t="s">
        <v>87</v>
      </c>
      <c r="V17" s="142" t="s">
        <v>90</v>
      </c>
      <c r="W17" s="142" t="s">
        <v>229</v>
      </c>
      <c r="X17" s="142"/>
      <c r="Z17" s="142"/>
    </row>
    <row r="18" spans="1:26" ht="23.1" customHeight="1">
      <c r="A18" s="146"/>
      <c r="B18" s="571" t="s">
        <v>44</v>
      </c>
      <c r="C18" s="994">
        <f>'2-  enfants de moins de 6 ans'!E18+'3- enfants de 6 à 12 ans'!E18+'4- enfants de 12 à 17 ans'!E18</f>
        <v>0</v>
      </c>
      <c r="D18" s="995"/>
      <c r="E18" s="994">
        <f>'2-  enfants de moins de 6 ans'!G18+'3- enfants de 6 à 12 ans'!G18+'4- enfants de 12 à 17 ans'!G18</f>
        <v>0</v>
      </c>
      <c r="F18" s="995"/>
      <c r="G18" s="994">
        <f>'2-  enfants de moins de 6 ans'!I18+'3- enfants de 6 à 12 ans'!I18+'4- enfants de 12 à 17 ans'!I18</f>
        <v>0</v>
      </c>
      <c r="H18" s="995"/>
      <c r="I18" s="994">
        <f>'2-  enfants de moins de 6 ans'!K18+'3- enfants de 6 à 12 ans'!K18+'4- enfants de 12 à 17 ans'!K18</f>
        <v>0</v>
      </c>
      <c r="J18" s="1005"/>
      <c r="K18" s="250">
        <f>SUM(U18:W18)</f>
        <v>0</v>
      </c>
      <c r="L18" s="252">
        <f>'2-  enfants de moins de 6 ans'!N18+'3- enfants de 6 à 12 ans'!N18+'4- enfants de 12 à 17 ans'!N18</f>
        <v>0</v>
      </c>
      <c r="M18" s="253">
        <f>(10*'2-  enfants de moins de 6 ans'!O18*'2-  enfants de moins de 6 ans'!N18)+(10*'3- enfants de 6 à 12 ans'!O18*'3- enfants de 6 à 12 ans'!N18)+(10*'4- enfants de 12 à 17 ans'!O18*'4- enfants de 12 à 17 ans'!N18)</f>
        <v>0</v>
      </c>
      <c r="N18" s="1001">
        <f t="shared" ref="N18:N23" si="0">IF(I18=0,0,IF(M18=0,0,I18/M18))</f>
        <v>0</v>
      </c>
      <c r="O18" s="1002"/>
      <c r="P18" s="254">
        <f t="shared" ref="P18:P23" si="1">IF(K18=0,0,IF(M18=0,0,K18/M18))</f>
        <v>0</v>
      </c>
      <c r="Q18" s="142"/>
      <c r="U18" s="142">
        <f>IF('2-  enfants de moins de 6 ans'!K18&lt;&gt;"Voir tarifs",'2-  enfants de moins de 6 ans'!K18,0)</f>
        <v>0</v>
      </c>
      <c r="V18" s="142">
        <f>IF('3- enfants de 6 à 12 ans'!K18&lt;&gt;"Voir tarifs",'3- enfants de 6 à 12 ans'!K18,0)</f>
        <v>0</v>
      </c>
      <c r="W18" s="142">
        <f>IF('4- enfants de 12 à 17 ans'!K18&lt;&gt;"Voir tarifs",'4- enfants de 12 à 17 ans'!K18,0)</f>
        <v>0</v>
      </c>
      <c r="X18" s="142"/>
      <c r="Z18" s="142"/>
    </row>
    <row r="19" spans="1:26" ht="23.1" customHeight="1">
      <c r="A19" s="146"/>
      <c r="B19" s="571" t="s">
        <v>45</v>
      </c>
      <c r="C19" s="994">
        <f>'2-  enfants de moins de 6 ans'!E19+'3- enfants de 6 à 12 ans'!E19+'4- enfants de 12 à 17 ans'!E19</f>
        <v>0</v>
      </c>
      <c r="D19" s="995"/>
      <c r="E19" s="994">
        <f>'2-  enfants de moins de 6 ans'!G19+'3- enfants de 6 à 12 ans'!G19+'4- enfants de 12 à 17 ans'!G19</f>
        <v>0</v>
      </c>
      <c r="F19" s="995"/>
      <c r="G19" s="994">
        <f>'2-  enfants de moins de 6 ans'!I19+'3- enfants de 6 à 12 ans'!I19+'4- enfants de 12 à 17 ans'!I19</f>
        <v>0</v>
      </c>
      <c r="H19" s="995"/>
      <c r="I19" s="994">
        <f>'2-  enfants de moins de 6 ans'!K19+'3- enfants de 6 à 12 ans'!K19+'4- enfants de 12 à 17 ans'!K19</f>
        <v>0</v>
      </c>
      <c r="J19" s="1005"/>
      <c r="K19" s="250">
        <f t="shared" ref="K19:K20" si="2">SUM(U19:W19)</f>
        <v>0</v>
      </c>
      <c r="L19" s="252">
        <f>'2-  enfants de moins de 6 ans'!N19+'3- enfants de 6 à 12 ans'!N19+'4- enfants de 12 à 17 ans'!N19</f>
        <v>0</v>
      </c>
      <c r="M19" s="253">
        <f>(10*'2-  enfants de moins de 6 ans'!O19*'2-  enfants de moins de 6 ans'!N19)+(10*'3- enfants de 6 à 12 ans'!O19*'3- enfants de 6 à 12 ans'!N19)+(10*'4- enfants de 12 à 17 ans'!O19*'4- enfants de 12 à 17 ans'!N19)</f>
        <v>0</v>
      </c>
      <c r="N19" s="1001">
        <f t="shared" si="0"/>
        <v>0</v>
      </c>
      <c r="O19" s="1002"/>
      <c r="P19" s="254">
        <f t="shared" si="1"/>
        <v>0</v>
      </c>
      <c r="Q19" s="142"/>
      <c r="U19" s="142">
        <f>IF('2-  enfants de moins de 6 ans'!K19&lt;&gt;"Voir tarifs",'2-  enfants de moins de 6 ans'!K19,0)</f>
        <v>0</v>
      </c>
      <c r="V19" s="142">
        <f>IF('3- enfants de 6 à 12 ans'!K19&lt;&gt;"Voir tarifs",'3- enfants de 6 à 12 ans'!K19,0)</f>
        <v>0</v>
      </c>
      <c r="W19" s="142">
        <f>IF('4- enfants de 12 à 17 ans'!K19&lt;&gt;"Voir tarifs",'4- enfants de 12 à 17 ans'!K19,0)</f>
        <v>0</v>
      </c>
      <c r="X19" s="142"/>
      <c r="Z19" s="142"/>
    </row>
    <row r="20" spans="1:26" ht="23.1" customHeight="1">
      <c r="A20" s="146"/>
      <c r="B20" s="571" t="s">
        <v>46</v>
      </c>
      <c r="C20" s="994">
        <f>'2-  enfants de moins de 6 ans'!E20+'3- enfants de 6 à 12 ans'!E20+'4- enfants de 12 à 17 ans'!E20</f>
        <v>0</v>
      </c>
      <c r="D20" s="995"/>
      <c r="E20" s="994">
        <f>'2-  enfants de moins de 6 ans'!G20+'3- enfants de 6 à 12 ans'!G20+'4- enfants de 12 à 17 ans'!G20</f>
        <v>0</v>
      </c>
      <c r="F20" s="995"/>
      <c r="G20" s="994">
        <f>'2-  enfants de moins de 6 ans'!I20+'3- enfants de 6 à 12 ans'!I20+'4- enfants de 12 à 17 ans'!I20</f>
        <v>0</v>
      </c>
      <c r="H20" s="995"/>
      <c r="I20" s="994">
        <f>'2-  enfants de moins de 6 ans'!K20+'3- enfants de 6 à 12 ans'!K20+'4- enfants de 12 à 17 ans'!K20</f>
        <v>0</v>
      </c>
      <c r="J20" s="1005"/>
      <c r="K20" s="250">
        <f t="shared" si="2"/>
        <v>0</v>
      </c>
      <c r="L20" s="252">
        <f>'2-  enfants de moins de 6 ans'!N20+'3- enfants de 6 à 12 ans'!N20+'4- enfants de 12 à 17 ans'!N20</f>
        <v>0</v>
      </c>
      <c r="M20" s="253">
        <f>(10*'2-  enfants de moins de 6 ans'!O20*'2-  enfants de moins de 6 ans'!N20)+(10*'3- enfants de 6 à 12 ans'!O20*'3- enfants de 6 à 12 ans'!N20)+(10*'4- enfants de 12 à 17 ans'!O20*'4- enfants de 12 à 17 ans'!N20)</f>
        <v>0</v>
      </c>
      <c r="N20" s="1001">
        <f t="shared" si="0"/>
        <v>0</v>
      </c>
      <c r="O20" s="1002"/>
      <c r="P20" s="254">
        <f t="shared" si="1"/>
        <v>0</v>
      </c>
      <c r="Q20" s="142"/>
      <c r="U20" s="142">
        <f>IF('2-  enfants de moins de 6 ans'!K20&lt;&gt;"Voir tarifs",'2-  enfants de moins de 6 ans'!K20,0)</f>
        <v>0</v>
      </c>
      <c r="V20" s="142">
        <f>IF('3- enfants de 6 à 12 ans'!K20&lt;&gt;"Voir tarifs",'3- enfants de 6 à 12 ans'!K20,0)</f>
        <v>0</v>
      </c>
      <c r="W20" s="142">
        <f>IF('4- enfants de 12 à 17 ans'!K20&lt;&gt;"Voir tarifs",'4- enfants de 12 à 17 ans'!K20,0)</f>
        <v>0</v>
      </c>
      <c r="X20" s="142"/>
      <c r="Z20" s="142"/>
    </row>
    <row r="21" spans="1:26" ht="25.5" customHeight="1">
      <c r="A21" s="146"/>
      <c r="B21" s="572" t="s">
        <v>47</v>
      </c>
      <c r="C21" s="996">
        <f t="shared" ref="C21:K21" si="3">SUM(C18:C20)</f>
        <v>0</v>
      </c>
      <c r="D21" s="997"/>
      <c r="E21" s="996">
        <f t="shared" si="3"/>
        <v>0</v>
      </c>
      <c r="F21" s="997"/>
      <c r="G21" s="996">
        <f t="shared" si="3"/>
        <v>0</v>
      </c>
      <c r="H21" s="997"/>
      <c r="I21" s="996">
        <f t="shared" si="3"/>
        <v>0</v>
      </c>
      <c r="J21" s="1000"/>
      <c r="K21" s="481">
        <f t="shared" si="3"/>
        <v>0</v>
      </c>
      <c r="L21" s="573"/>
      <c r="M21" s="486">
        <f>SUM(M18:M20)</f>
        <v>0</v>
      </c>
      <c r="N21" s="1003">
        <f t="shared" si="0"/>
        <v>0</v>
      </c>
      <c r="O21" s="1004"/>
      <c r="P21" s="487">
        <f t="shared" si="1"/>
        <v>0</v>
      </c>
      <c r="Q21" s="142"/>
      <c r="U21" s="142"/>
      <c r="V21" s="142"/>
      <c r="W21" s="142"/>
      <c r="X21" s="142"/>
      <c r="Z21" s="142"/>
    </row>
    <row r="22" spans="1:26" ht="23.1" customHeight="1">
      <c r="A22" s="146"/>
      <c r="B22" s="575" t="s">
        <v>110</v>
      </c>
      <c r="C22" s="1182">
        <f>'2-  enfants de moins de 6 ans'!E25+'3- enfants de 6 à 12 ans'!E25+'4- enfants de 12 à 17 ans'!E25</f>
        <v>0</v>
      </c>
      <c r="D22" s="995"/>
      <c r="E22" s="994">
        <f>'2-  enfants de moins de 6 ans'!G25+'3- enfants de 6 à 12 ans'!G25+'4- enfants de 12 à 17 ans'!G25</f>
        <v>0</v>
      </c>
      <c r="F22" s="995"/>
      <c r="G22" s="994">
        <f>'2-  enfants de moins de 6 ans'!I25+'3- enfants de 6 à 12 ans'!I25+'4- enfants de 12 à 17 ans'!I25</f>
        <v>0</v>
      </c>
      <c r="H22" s="995"/>
      <c r="I22" s="994">
        <f>'2-  enfants de moins de 6 ans'!K25+'3- enfants de 6 à 12 ans'!K25+'4- enfants de 12 à 17 ans'!K25</f>
        <v>0</v>
      </c>
      <c r="J22" s="1005"/>
      <c r="K22" s="250">
        <f>SUM(U22:W22)</f>
        <v>0</v>
      </c>
      <c r="L22" s="518">
        <f>'2-  enfants de moins de 6 ans'!N25+'3- enfants de 6 à 12 ans'!N25+'4- enfants de 12 à 17 ans'!N25</f>
        <v>0</v>
      </c>
      <c r="M22" s="519">
        <f>(10*'2-  enfants de moins de 6 ans'!O25*'2-  enfants de moins de 6 ans'!N25)+(10*'3- enfants de 6 à 12 ans'!O25*'3- enfants de 6 à 12 ans'!N25)+(10*'4- enfants de 12 à 17 ans'!O25*'4- enfants de 12 à 17 ans'!N25)</f>
        <v>0</v>
      </c>
      <c r="N22" s="1001">
        <f t="shared" si="0"/>
        <v>0</v>
      </c>
      <c r="O22" s="1002"/>
      <c r="P22" s="255">
        <f t="shared" si="1"/>
        <v>0</v>
      </c>
      <c r="Q22" s="142"/>
      <c r="U22" s="142">
        <f>IF('2-  enfants de moins de 6 ans'!K25&lt;&gt;"Voir tarifs",'2-  enfants de moins de 6 ans'!K25,0)</f>
        <v>0</v>
      </c>
      <c r="V22" s="142">
        <f>IF('3- enfants de 6 à 12 ans'!K25&lt;&gt;"Voir tarifs",'3- enfants de 6 à 12 ans'!K25,0)</f>
        <v>0</v>
      </c>
      <c r="W22" s="142">
        <f>IF('4- enfants de 12 à 17 ans'!K25&lt;&gt;"Voir tarifs",'4- enfants de 12 à 17 ans'!K25,0)</f>
        <v>0</v>
      </c>
      <c r="X22" s="142"/>
      <c r="Z22" s="142"/>
    </row>
    <row r="23" spans="1:26" ht="30" customHeight="1" thickBot="1">
      <c r="A23" s="146"/>
      <c r="B23" s="516" t="s">
        <v>241</v>
      </c>
      <c r="C23" s="1098">
        <f>C21+C22</f>
        <v>0</v>
      </c>
      <c r="D23" s="1099"/>
      <c r="E23" s="1098">
        <f t="shared" ref="E23:G23" si="4">E21+E22</f>
        <v>0</v>
      </c>
      <c r="F23" s="1099"/>
      <c r="G23" s="1098">
        <f t="shared" si="4"/>
        <v>0</v>
      </c>
      <c r="H23" s="1099"/>
      <c r="I23" s="1098">
        <f>I21+I22</f>
        <v>0</v>
      </c>
      <c r="J23" s="1100"/>
      <c r="K23" s="481">
        <f t="shared" ref="K23" si="5">K21+K22</f>
        <v>0</v>
      </c>
      <c r="L23" s="526"/>
      <c r="M23" s="492">
        <f>M21+M22</f>
        <v>0</v>
      </c>
      <c r="N23" s="1101">
        <f t="shared" si="0"/>
        <v>0</v>
      </c>
      <c r="O23" s="1102"/>
      <c r="P23" s="527">
        <f t="shared" si="1"/>
        <v>0</v>
      </c>
      <c r="Q23" s="142"/>
      <c r="U23" s="142"/>
      <c r="V23" s="142"/>
      <c r="W23" s="142"/>
      <c r="X23" s="142"/>
      <c r="Y23" s="142"/>
      <c r="Z23" s="142"/>
    </row>
    <row r="24" spans="1:26" ht="39.950000000000003" customHeight="1">
      <c r="A24" s="146"/>
      <c r="B24" s="984"/>
      <c r="C24" s="1183" t="s">
        <v>25</v>
      </c>
      <c r="D24" s="1184"/>
      <c r="E24" s="1183" t="s">
        <v>26</v>
      </c>
      <c r="F24" s="1185"/>
      <c r="G24" s="1183" t="s">
        <v>27</v>
      </c>
      <c r="H24" s="1185"/>
      <c r="I24" s="989" t="s">
        <v>66</v>
      </c>
      <c r="J24" s="990"/>
      <c r="K24" s="991"/>
      <c r="L24" s="196" t="s">
        <v>67</v>
      </c>
      <c r="M24" s="197" t="s">
        <v>32</v>
      </c>
      <c r="N24" s="1103" t="s">
        <v>68</v>
      </c>
      <c r="O24" s="1103" t="s">
        <v>69</v>
      </c>
      <c r="P24" s="980" t="s">
        <v>70</v>
      </c>
      <c r="Q24" s="142"/>
      <c r="U24" s="142"/>
      <c r="V24" s="142"/>
      <c r="W24" s="142"/>
      <c r="X24" s="142"/>
      <c r="Y24" s="142"/>
      <c r="Z24" s="142"/>
    </row>
    <row r="25" spans="1:26" ht="50.1" customHeight="1" thickBot="1">
      <c r="A25" s="146"/>
      <c r="B25" s="985"/>
      <c r="C25" s="193" t="s">
        <v>33</v>
      </c>
      <c r="D25" s="194" t="s">
        <v>34</v>
      </c>
      <c r="E25" s="195" t="s">
        <v>33</v>
      </c>
      <c r="F25" s="194" t="s">
        <v>34</v>
      </c>
      <c r="G25" s="195" t="s">
        <v>33</v>
      </c>
      <c r="H25" s="194" t="s">
        <v>34</v>
      </c>
      <c r="I25" s="159" t="s">
        <v>71</v>
      </c>
      <c r="J25" s="160" t="s">
        <v>36</v>
      </c>
      <c r="K25" s="161" t="s">
        <v>72</v>
      </c>
      <c r="L25" s="198" t="s">
        <v>37</v>
      </c>
      <c r="M25" s="199" t="s">
        <v>41</v>
      </c>
      <c r="N25" s="1104"/>
      <c r="O25" s="1104"/>
      <c r="P25" s="981"/>
      <c r="Q25" s="142"/>
      <c r="U25" s="142"/>
      <c r="V25" s="142"/>
      <c r="W25" s="142"/>
      <c r="X25" s="142"/>
      <c r="Y25" s="142"/>
      <c r="Z25" s="142"/>
    </row>
    <row r="26" spans="1:26" ht="17.100000000000001" customHeight="1">
      <c r="A26" s="157"/>
      <c r="B26" s="164" t="s">
        <v>48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142"/>
      <c r="U26" s="142" t="s">
        <v>88</v>
      </c>
      <c r="V26" s="142" t="s">
        <v>87</v>
      </c>
      <c r="W26" s="142" t="s">
        <v>259</v>
      </c>
      <c r="X26" s="142" t="s">
        <v>260</v>
      </c>
      <c r="Y26" s="142" t="s">
        <v>261</v>
      </c>
      <c r="Z26" s="142" t="s">
        <v>229</v>
      </c>
    </row>
    <row r="27" spans="1:26" ht="23.1" customHeight="1">
      <c r="A27" s="146"/>
      <c r="B27" s="169" t="s">
        <v>50</v>
      </c>
      <c r="C27" s="528">
        <f>'2-  enfants de moins de 6 ans'!E33+'3- enfants de 6 à 12 ans'!E33+'4- enfants de 12 à 17 ans'!E33</f>
        <v>0</v>
      </c>
      <c r="D27" s="250">
        <f>'2-  enfants de moins de 6 ans'!F33+'3- enfants de 6 à 12 ans'!F33+'4- enfants de 12 à 17 ans'!F33</f>
        <v>0</v>
      </c>
      <c r="E27" s="528">
        <f>'2-  enfants de moins de 6 ans'!G33+'3- enfants de 6 à 12 ans'!G33+'4- enfants de 12 à 17 ans'!G33</f>
        <v>0</v>
      </c>
      <c r="F27" s="250">
        <f>'2-  enfants de moins de 6 ans'!H33+'3- enfants de 6 à 12 ans'!H33+'4- enfants de 12 à 17 ans'!H33</f>
        <v>0</v>
      </c>
      <c r="G27" s="528">
        <f>'2-  enfants de moins de 6 ans'!I33+'3- enfants de 6 à 12 ans'!I33+'4- enfants de 12 à 17 ans'!I33</f>
        <v>0</v>
      </c>
      <c r="H27" s="250">
        <f>'2-  enfants de moins de 6 ans'!J33+'3- enfants de 6 à 12 ans'!J33+'4- enfants de 12 à 17 ans'!J33</f>
        <v>0</v>
      </c>
      <c r="I27" s="258">
        <f>+C27+E27+G27</f>
        <v>0</v>
      </c>
      <c r="J27" s="259">
        <f t="shared" ref="I27:J30" si="6">+D27+F27+H27</f>
        <v>0</v>
      </c>
      <c r="K27" s="208">
        <f>SUM(U27:Z27)</f>
        <v>0</v>
      </c>
      <c r="L27" s="260">
        <f>'2-  enfants de moins de 6 ans'!N33+'3- enfants de 6 à 12 ans'!N33+'4- enfants de 12 à 17 ans'!N33</f>
        <v>0</v>
      </c>
      <c r="M27" s="261">
        <f>(10*'2-  enfants de moins de 6 ans'!O33*'2-  enfants de moins de 6 ans'!N33)+(10*'3- enfants de 6 à 12 ans'!O33*'3- enfants de 6 à 12 ans'!N33)+(10*'4- enfants de 12 à 17 ans'!O33*'4- enfants de 12 à 17 ans'!N33)</f>
        <v>0</v>
      </c>
      <c r="N27" s="255">
        <f>IF(I27=0,0,IF(M27=0,0,I27/M27))</f>
        <v>0</v>
      </c>
      <c r="O27" s="254">
        <f>IF(J27=0,0,IF(M27=0,0,J27/M27))</f>
        <v>0</v>
      </c>
      <c r="P27" s="254">
        <f>IF(K27=0,0,IF(M27=0,0,K27/M27))</f>
        <v>0</v>
      </c>
      <c r="Q27" s="142"/>
      <c r="U27" s="142" t="str">
        <f>IF('2-  enfants de moins de 6 ans'!K33&lt;&gt;"Voir tarifs",'2-  enfants de moins de 6 ans'!K33,0)</f>
        <v>Cf tarification</v>
      </c>
      <c r="V27" s="142" t="str">
        <f>IF('2-  enfants de moins de 6 ans'!L33&lt;&gt;"Voir tarifs",'2-  enfants de moins de 6 ans'!L33,0)</f>
        <v>Cf tarification</v>
      </c>
      <c r="W27" s="142" t="str">
        <f>IF('3- enfants de 6 à 12 ans'!K33&lt;&gt;"Voir tarifs",'3- enfants de 6 à 12 ans'!K33,0)</f>
        <v>Cf tarification</v>
      </c>
      <c r="X27" s="142" t="str">
        <f>IF('3- enfants de 6 à 12 ans'!L33&lt;&gt;"Voir tarifs",'3- enfants de 6 à 12 ans'!L33,0)</f>
        <v>Cf tarification</v>
      </c>
      <c r="Y27" s="142" t="str">
        <f>IF('4- enfants de 12 à 17 ans'!K33&lt;&gt;"Voir tarifs",'4- enfants de 12 à 17 ans'!K33,0)</f>
        <v>Cf tarification</v>
      </c>
      <c r="Z27" s="142" t="str">
        <f>IF('4- enfants de 12 à 17 ans'!L33&lt;&gt;"Voir tarifs",'4- enfants de 12 à 17 ans'!L33,0)</f>
        <v>Cf tarification</v>
      </c>
    </row>
    <row r="28" spans="1:26" ht="23.1" customHeight="1">
      <c r="A28" s="146"/>
      <c r="B28" s="169" t="s">
        <v>51</v>
      </c>
      <c r="C28" s="528">
        <f>'2-  enfants de moins de 6 ans'!E34+'3- enfants de 6 à 12 ans'!E34+'4- enfants de 12 à 17 ans'!E34</f>
        <v>0</v>
      </c>
      <c r="D28" s="250">
        <f>'2-  enfants de moins de 6 ans'!F34+'3- enfants de 6 à 12 ans'!F34+'4- enfants de 12 à 17 ans'!F34</f>
        <v>0</v>
      </c>
      <c r="E28" s="528">
        <f>'2-  enfants de moins de 6 ans'!G34+'3- enfants de 6 à 12 ans'!G34+'4- enfants de 12 à 17 ans'!G34</f>
        <v>0</v>
      </c>
      <c r="F28" s="250">
        <f>'2-  enfants de moins de 6 ans'!H34+'3- enfants de 6 à 12 ans'!H34+'4- enfants de 12 à 17 ans'!H34</f>
        <v>0</v>
      </c>
      <c r="G28" s="528">
        <f>'2-  enfants de moins de 6 ans'!I34+'3- enfants de 6 à 12 ans'!I34+'4- enfants de 12 à 17 ans'!I34</f>
        <v>0</v>
      </c>
      <c r="H28" s="250">
        <f>'2-  enfants de moins de 6 ans'!J34+'3- enfants de 6 à 12 ans'!J34+'4- enfants de 12 à 17 ans'!J34</f>
        <v>0</v>
      </c>
      <c r="I28" s="258">
        <f t="shared" si="6"/>
        <v>0</v>
      </c>
      <c r="J28" s="259">
        <f t="shared" si="6"/>
        <v>0</v>
      </c>
      <c r="K28" s="208">
        <f t="shared" ref="K28:K30" si="7">SUM(U28:Z28)</f>
        <v>0</v>
      </c>
      <c r="L28" s="260">
        <f>'2-  enfants de moins de 6 ans'!N34+'3- enfants de 6 à 12 ans'!N34+'4- enfants de 12 à 17 ans'!N34</f>
        <v>0</v>
      </c>
      <c r="M28" s="261">
        <f>(10*'2-  enfants de moins de 6 ans'!O34*'2-  enfants de moins de 6 ans'!N34)+(10*'3- enfants de 6 à 12 ans'!O34*'3- enfants de 6 à 12 ans'!N34)+(10*'4- enfants de 12 à 17 ans'!O34*'4- enfants de 12 à 17 ans'!N34)</f>
        <v>0</v>
      </c>
      <c r="N28" s="255">
        <f>IF(I28=0,0,IF(M28=0,0,I28/M28))</f>
        <v>0</v>
      </c>
      <c r="O28" s="254">
        <f>IF(J28=0,0,IF(M28=0,0,J28/M28))</f>
        <v>0</v>
      </c>
      <c r="P28" s="254">
        <f>IF(K28=0,0,IF(M28=0,0,K28/M28))</f>
        <v>0</v>
      </c>
      <c r="Q28" s="142"/>
      <c r="U28" s="142" t="str">
        <f>IF('2-  enfants de moins de 6 ans'!K34&lt;&gt;"Voir tarifs",'2-  enfants de moins de 6 ans'!K34,0)</f>
        <v>Cf tarification</v>
      </c>
      <c r="V28" s="142" t="str">
        <f>IF('2-  enfants de moins de 6 ans'!L34&lt;&gt;"Voir tarifs",'2-  enfants de moins de 6 ans'!L34,0)</f>
        <v>Cf tarification</v>
      </c>
      <c r="W28" s="142" t="str">
        <f>IF('3- enfants de 6 à 12 ans'!K34&lt;&gt;"Voir tarifs",'3- enfants de 6 à 12 ans'!K34,0)</f>
        <v>Cf tarification</v>
      </c>
      <c r="X28" s="142" t="str">
        <f>IF('3- enfants de 6 à 12 ans'!L34&lt;&gt;"Voir tarifs",'3- enfants de 6 à 12 ans'!L34,0)</f>
        <v>Cf tarification</v>
      </c>
      <c r="Y28" s="142" t="str">
        <f>IF('4- enfants de 12 à 17 ans'!K34&lt;&gt;"Voir tarifs",'4- enfants de 12 à 17 ans'!K34,0)</f>
        <v>Cf tarification</v>
      </c>
      <c r="Z28" s="142" t="str">
        <f>IF('4- enfants de 12 à 17 ans'!L34&lt;&gt;"Voir tarifs",'4- enfants de 12 à 17 ans'!L34,0)</f>
        <v>Cf tarification</v>
      </c>
    </row>
    <row r="29" spans="1:26" ht="23.1" customHeight="1">
      <c r="A29" s="146"/>
      <c r="B29" s="169" t="s">
        <v>52</v>
      </c>
      <c r="C29" s="528">
        <f>'2-  enfants de moins de 6 ans'!E35+'3- enfants de 6 à 12 ans'!E35+'4- enfants de 12 à 17 ans'!E35</f>
        <v>0</v>
      </c>
      <c r="D29" s="250">
        <f>'2-  enfants de moins de 6 ans'!F35+'3- enfants de 6 à 12 ans'!F35+'4- enfants de 12 à 17 ans'!F35</f>
        <v>0</v>
      </c>
      <c r="E29" s="528">
        <f>'2-  enfants de moins de 6 ans'!G35+'3- enfants de 6 à 12 ans'!G35+'4- enfants de 12 à 17 ans'!G35</f>
        <v>0</v>
      </c>
      <c r="F29" s="250">
        <f>'2-  enfants de moins de 6 ans'!H35+'3- enfants de 6 à 12 ans'!H35+'4- enfants de 12 à 17 ans'!H35</f>
        <v>0</v>
      </c>
      <c r="G29" s="528">
        <f>'2-  enfants de moins de 6 ans'!I35+'3- enfants de 6 à 12 ans'!I35+'4- enfants de 12 à 17 ans'!I35</f>
        <v>0</v>
      </c>
      <c r="H29" s="250">
        <f>'2-  enfants de moins de 6 ans'!J35+'3- enfants de 6 à 12 ans'!J35+'4- enfants de 12 à 17 ans'!J35</f>
        <v>0</v>
      </c>
      <c r="I29" s="258">
        <f t="shared" si="6"/>
        <v>0</v>
      </c>
      <c r="J29" s="259">
        <f t="shared" si="6"/>
        <v>0</v>
      </c>
      <c r="K29" s="208">
        <f t="shared" si="7"/>
        <v>0</v>
      </c>
      <c r="L29" s="260">
        <f>'2-  enfants de moins de 6 ans'!N35+'3- enfants de 6 à 12 ans'!N35+'4- enfants de 12 à 17 ans'!N35</f>
        <v>0</v>
      </c>
      <c r="M29" s="261">
        <f>(10*'2-  enfants de moins de 6 ans'!O35*'2-  enfants de moins de 6 ans'!N35)+(10*'3- enfants de 6 à 12 ans'!O35*'3- enfants de 6 à 12 ans'!N35)+(10*'4- enfants de 12 à 17 ans'!O35*'4- enfants de 12 à 17 ans'!N35)</f>
        <v>0</v>
      </c>
      <c r="N29" s="255">
        <f>IF(I29=0,0,IF(M29=0,0,I29/M29))</f>
        <v>0</v>
      </c>
      <c r="O29" s="254">
        <f>IF(J29=0,0,IF(M29=0,0,J29/M29))</f>
        <v>0</v>
      </c>
      <c r="P29" s="254">
        <f>IF(K29=0,0,IF(M29=0,0,K29/M29))</f>
        <v>0</v>
      </c>
      <c r="Q29" s="142"/>
      <c r="U29" s="142" t="str">
        <f>IF('2-  enfants de moins de 6 ans'!K35&lt;&gt;"Voir tarifs",'2-  enfants de moins de 6 ans'!K35,0)</f>
        <v>Cf tarification</v>
      </c>
      <c r="V29" s="142" t="str">
        <f>IF('2-  enfants de moins de 6 ans'!L35&lt;&gt;"Voir tarifs",'2-  enfants de moins de 6 ans'!L35,0)</f>
        <v>Cf tarification</v>
      </c>
      <c r="W29" s="142" t="str">
        <f>IF('3- enfants de 6 à 12 ans'!K35&lt;&gt;"Voir tarifs",'3- enfants de 6 à 12 ans'!K35,0)</f>
        <v>Cf tarification</v>
      </c>
      <c r="X29" s="142" t="str">
        <f>IF('3- enfants de 6 à 12 ans'!L35&lt;&gt;"Voir tarifs",'3- enfants de 6 à 12 ans'!L35,0)</f>
        <v>Cf tarification</v>
      </c>
      <c r="Y29" s="142" t="str">
        <f>IF('4- enfants de 12 à 17 ans'!K35&lt;&gt;"Voir tarifs",'4- enfants de 12 à 17 ans'!K35,0)</f>
        <v>Cf tarification</v>
      </c>
      <c r="Z29" s="142" t="str">
        <f>IF('4- enfants de 12 à 17 ans'!L35&lt;&gt;"Voir tarifs",'4- enfants de 12 à 17 ans'!L35,0)</f>
        <v>Cf tarification</v>
      </c>
    </row>
    <row r="30" spans="1:26" ht="23.1" customHeight="1">
      <c r="A30" s="146"/>
      <c r="B30" s="171" t="s">
        <v>53</v>
      </c>
      <c r="C30" s="528">
        <f>'2-  enfants de moins de 6 ans'!E36+'3- enfants de 6 à 12 ans'!E36+'4- enfants de 12 à 17 ans'!E36</f>
        <v>0</v>
      </c>
      <c r="D30" s="250">
        <f>'2-  enfants de moins de 6 ans'!F36+'3- enfants de 6 à 12 ans'!F36+'4- enfants de 12 à 17 ans'!F36</f>
        <v>0</v>
      </c>
      <c r="E30" s="528">
        <f>'2-  enfants de moins de 6 ans'!G36+'3- enfants de 6 à 12 ans'!G36+'4- enfants de 12 à 17 ans'!G36</f>
        <v>0</v>
      </c>
      <c r="F30" s="250">
        <f>'2-  enfants de moins de 6 ans'!H36+'3- enfants de 6 à 12 ans'!H36+'4- enfants de 12 à 17 ans'!H36</f>
        <v>0</v>
      </c>
      <c r="G30" s="528">
        <f>'2-  enfants de moins de 6 ans'!I36+'3- enfants de 6 à 12 ans'!I36+'4- enfants de 12 à 17 ans'!I36</f>
        <v>0</v>
      </c>
      <c r="H30" s="250">
        <f>'2-  enfants de moins de 6 ans'!J36+'3- enfants de 6 à 12 ans'!J36+'4- enfants de 12 à 17 ans'!J36</f>
        <v>0</v>
      </c>
      <c r="I30" s="258">
        <f t="shared" si="6"/>
        <v>0</v>
      </c>
      <c r="J30" s="259">
        <f t="shared" si="6"/>
        <v>0</v>
      </c>
      <c r="K30" s="208">
        <f t="shared" si="7"/>
        <v>0</v>
      </c>
      <c r="L30" s="260">
        <f>'2-  enfants de moins de 6 ans'!N36+'3- enfants de 6 à 12 ans'!N36+'4- enfants de 12 à 17 ans'!N36</f>
        <v>0</v>
      </c>
      <c r="M30" s="261">
        <f>(10*'2-  enfants de moins de 6 ans'!O36*'2-  enfants de moins de 6 ans'!N36)+(10*'3- enfants de 6 à 12 ans'!O36*'3- enfants de 6 à 12 ans'!N36)+(10*'4- enfants de 12 à 17 ans'!O36*'4- enfants de 12 à 17 ans'!N36)</f>
        <v>0</v>
      </c>
      <c r="N30" s="255">
        <f>IF(I30=0,0,IF(M30=0,0,I30/M30))</f>
        <v>0</v>
      </c>
      <c r="O30" s="254">
        <f>IF(J30=0,0,IF(M30=0,0,J30/M30))</f>
        <v>0</v>
      </c>
      <c r="P30" s="254">
        <f>IF(K30=0,0,IF(M30=0,0,K30/M30))</f>
        <v>0</v>
      </c>
      <c r="Q30" s="142"/>
      <c r="U30" s="142" t="str">
        <f>IF('2-  enfants de moins de 6 ans'!K36&lt;&gt;"Voir tarifs",'2-  enfants de moins de 6 ans'!K36,0)</f>
        <v>Cf tarification</v>
      </c>
      <c r="V30" s="142" t="str">
        <f>IF('2-  enfants de moins de 6 ans'!L36&lt;&gt;"Voir tarifs",'2-  enfants de moins de 6 ans'!L36,0)</f>
        <v>Cf tarification</v>
      </c>
      <c r="W30" s="142" t="str">
        <f>IF('3- enfants de 6 à 12 ans'!K36&lt;&gt;"Voir tarifs",'3- enfants de 6 à 12 ans'!K36,0)</f>
        <v>Cf tarification</v>
      </c>
      <c r="X30" s="142" t="str">
        <f>IF('3- enfants de 6 à 12 ans'!L36&lt;&gt;"Voir tarifs",'3- enfants de 6 à 12 ans'!L36,0)</f>
        <v>Cf tarification</v>
      </c>
      <c r="Y30" s="142" t="str">
        <f>IF('4- enfants de 12 à 17 ans'!K36&lt;&gt;"Voir tarifs",'4- enfants de 12 à 17 ans'!K36,0)</f>
        <v>Cf tarification</v>
      </c>
      <c r="Z30" s="142" t="str">
        <f>IF('4- enfants de 12 à 17 ans'!L36&lt;&gt;"Voir tarifs",'4- enfants de 12 à 17 ans'!L36,0)</f>
        <v>Cf tarification</v>
      </c>
    </row>
    <row r="31" spans="1:26" ht="25.5" customHeight="1">
      <c r="A31" s="146"/>
      <c r="B31" s="488" t="s">
        <v>47</v>
      </c>
      <c r="C31" s="480">
        <f t="shared" ref="C31:K31" si="8">SUM(C27:C30)</f>
        <v>0</v>
      </c>
      <c r="D31" s="484">
        <f t="shared" si="8"/>
        <v>0</v>
      </c>
      <c r="E31" s="483">
        <f t="shared" si="8"/>
        <v>0</v>
      </c>
      <c r="F31" s="489">
        <f t="shared" si="8"/>
        <v>0</v>
      </c>
      <c r="G31" s="483">
        <f t="shared" si="8"/>
        <v>0</v>
      </c>
      <c r="H31" s="490">
        <f t="shared" si="8"/>
        <v>0</v>
      </c>
      <c r="I31" s="491">
        <f t="shared" si="8"/>
        <v>0</v>
      </c>
      <c r="J31" s="484">
        <f t="shared" si="8"/>
        <v>0</v>
      </c>
      <c r="K31" s="484">
        <f t="shared" si="8"/>
        <v>0</v>
      </c>
      <c r="L31" s="492"/>
      <c r="M31" s="486">
        <f>SUM(M27:M30)</f>
        <v>0</v>
      </c>
      <c r="N31" s="493">
        <f>IF(I31=0,0,IF(M31=0,0,I31/M31))</f>
        <v>0</v>
      </c>
      <c r="O31" s="487">
        <f>IF(J31=0,0,IF(M31=0,0,J31/M31))</f>
        <v>0</v>
      </c>
      <c r="P31" s="487">
        <f>IF(K31=0,0,IF(M31=0,0,K31/M31))</f>
        <v>0</v>
      </c>
      <c r="Q31" s="142"/>
      <c r="U31" s="142"/>
      <c r="V31" s="142"/>
      <c r="W31" s="142"/>
      <c r="X31" s="142"/>
      <c r="Y31" s="142"/>
      <c r="Z31" s="142"/>
    </row>
    <row r="32" spans="1:26" ht="11.1" customHeight="1">
      <c r="A32" s="146"/>
      <c r="B32" s="172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142"/>
      <c r="U32" s="142"/>
      <c r="V32" s="142"/>
      <c r="W32" s="142"/>
      <c r="X32" s="142"/>
      <c r="Y32" s="142"/>
      <c r="Z32" s="142"/>
    </row>
    <row r="33" spans="1:26" ht="23.1" customHeight="1">
      <c r="A33" s="146"/>
      <c r="B33" s="164" t="s">
        <v>54</v>
      </c>
      <c r="C33" s="528">
        <f>'2-  enfants de moins de 6 ans'!E41+'3- enfants de 6 à 12 ans'!E41+'4- enfants de 12 à 17 ans'!E41</f>
        <v>0</v>
      </c>
      <c r="D33" s="250">
        <f>'2-  enfants de moins de 6 ans'!F41+'3- enfants de 6 à 12 ans'!F41+'4- enfants de 12 à 17 ans'!F41</f>
        <v>0</v>
      </c>
      <c r="E33" s="528">
        <f>'2-  enfants de moins de 6 ans'!G41+'3- enfants de 6 à 12 ans'!G41+'4- enfants de 12 à 17 ans'!G41</f>
        <v>0</v>
      </c>
      <c r="F33" s="250">
        <f>'2-  enfants de moins de 6 ans'!H41+'3- enfants de 6 à 12 ans'!H41+'4- enfants de 12 à 17 ans'!H41</f>
        <v>0</v>
      </c>
      <c r="G33" s="528">
        <f>'2-  enfants de moins de 6 ans'!I41+'3- enfants de 6 à 12 ans'!I41+'4- enfants de 12 à 17 ans'!I41</f>
        <v>0</v>
      </c>
      <c r="H33" s="250">
        <f>'2-  enfants de moins de 6 ans'!J41+'3- enfants de 6 à 12 ans'!J41+'4- enfants de 12 à 17 ans'!J41</f>
        <v>0</v>
      </c>
      <c r="I33" s="257">
        <f>C33+E33+G33</f>
        <v>0</v>
      </c>
      <c r="J33" s="257">
        <f>D33+F33+H33</f>
        <v>0</v>
      </c>
      <c r="K33" s="208">
        <f>SUM(U33:Z33)</f>
        <v>0</v>
      </c>
      <c r="L33" s="260">
        <f>'2-  enfants de moins de 6 ans'!N41+'3- enfants de 6 à 12 ans'!N41+'4- enfants de 12 à 17 ans'!N41</f>
        <v>0</v>
      </c>
      <c r="M33" s="253">
        <f>(10*'2-  enfants de moins de 6 ans'!O41*'2-  enfants de moins de 6 ans'!N41)+(10*'3- enfants de 6 à 12 ans'!O41*'3- enfants de 6 à 12 ans'!N41)+(10*'4- enfants de 12 à 17 ans'!O41*'4- enfants de 12 à 17 ans'!N41)</f>
        <v>0</v>
      </c>
      <c r="N33" s="254">
        <f>IF(I33=0,0,IF(M33=0,0,I33/M33))</f>
        <v>0</v>
      </c>
      <c r="O33" s="254">
        <f>IF(J33=0,0,IF(M33=0,0,J33/M33))</f>
        <v>0</v>
      </c>
      <c r="P33" s="254">
        <f>IF(K33=0,0,IF(M33=0,0,K33/M33))</f>
        <v>0</v>
      </c>
      <c r="Q33" s="142"/>
      <c r="U33" s="142">
        <f>IF('2-  enfants de moins de 6 ans'!K41&lt;&gt;"Voir tarifs",'2-  enfants de moins de 6 ans'!K41,0)</f>
        <v>0</v>
      </c>
      <c r="V33" s="142">
        <f>IF('2-  enfants de moins de 6 ans'!L41&lt;&gt;"Voir tarifs",'2-  enfants de moins de 6 ans'!L41,0)</f>
        <v>0</v>
      </c>
      <c r="W33" s="142">
        <f>IF('3- enfants de 6 à 12 ans'!K41&lt;&gt;"Voir tarifs",'3- enfants de 6 à 12 ans'!K41,0)</f>
        <v>0</v>
      </c>
      <c r="X33" s="142">
        <f>IF('3- enfants de 6 à 12 ans'!L41&lt;&gt;"Voir tarifs",'3- enfants de 6 à 12 ans'!L41,0)</f>
        <v>0</v>
      </c>
      <c r="Y33" s="142">
        <f>IF('4- enfants de 12 à 17 ans'!K41&lt;&gt;"Voir tarifs",'4- enfants de 12 à 17 ans'!K41,0)</f>
        <v>0</v>
      </c>
      <c r="Z33" s="142">
        <f>IF('4- enfants de 12 à 17 ans'!L41&lt;&gt;"Voir tarifs",'4- enfants de 12 à 17 ans'!L41,0)</f>
        <v>0</v>
      </c>
    </row>
    <row r="34" spans="1:26" ht="11.1" customHeight="1" thickBot="1">
      <c r="A34" s="146"/>
      <c r="B34" s="17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3"/>
      <c r="O34" s="263"/>
      <c r="P34" s="263"/>
      <c r="Q34" s="142"/>
    </row>
    <row r="35" spans="1:26" ht="25.5" customHeight="1" thickBot="1">
      <c r="A35" s="157"/>
      <c r="B35" s="494" t="s">
        <v>47</v>
      </c>
      <c r="C35" s="495">
        <f>C31+C33</f>
        <v>0</v>
      </c>
      <c r="D35" s="496">
        <f>C21+D31+D33+C22</f>
        <v>0</v>
      </c>
      <c r="E35" s="497">
        <f>E31+E33</f>
        <v>0</v>
      </c>
      <c r="F35" s="498">
        <f>E21+F31+F33+E22</f>
        <v>0</v>
      </c>
      <c r="G35" s="499">
        <f>G31+G33</f>
        <v>0</v>
      </c>
      <c r="H35" s="500">
        <f>G21+H31+H33+G22</f>
        <v>0</v>
      </c>
      <c r="I35" s="497">
        <f>I31+I33</f>
        <v>0</v>
      </c>
      <c r="J35" s="496">
        <f>I21+J31+J33+I22</f>
        <v>0</v>
      </c>
      <c r="K35" s="498">
        <f t="shared" ref="K35" si="9">K21+K31+K33+K22</f>
        <v>0</v>
      </c>
      <c r="L35" s="264"/>
      <c r="M35" s="501">
        <f>+M21+M31+M33+M22</f>
        <v>0</v>
      </c>
      <c r="N35" s="502">
        <f>IF(I35=0,0,IF(M35=0,0,I35/(M31+M33)))</f>
        <v>0</v>
      </c>
      <c r="O35" s="502">
        <f>IF(J35=0,0,IF(M35=0,0,J35/M35))</f>
        <v>0</v>
      </c>
      <c r="P35" s="502">
        <f>IF(K35=0,0,IF(M35=0,0,K35/M35))</f>
        <v>0</v>
      </c>
      <c r="Q35" s="142"/>
    </row>
    <row r="36" spans="1:26" ht="51.75" customHeight="1" thickBot="1">
      <c r="A36" s="157"/>
      <c r="B36" s="157"/>
      <c r="C36" s="174"/>
      <c r="D36" s="174"/>
      <c r="E36" s="174"/>
      <c r="F36" s="174"/>
      <c r="G36" s="174"/>
      <c r="H36" s="174"/>
      <c r="I36" s="174"/>
      <c r="J36" s="174"/>
      <c r="K36" s="174"/>
      <c r="L36" s="175"/>
      <c r="M36" s="176" t="s">
        <v>60</v>
      </c>
      <c r="N36" s="177"/>
      <c r="O36" s="177"/>
      <c r="P36" s="177"/>
      <c r="Q36" s="142"/>
    </row>
  </sheetData>
  <sheetProtection password="C3A6" sheet="1" objects="1" scenarios="1"/>
  <mergeCells count="74">
    <mergeCell ref="B15:B16"/>
    <mergeCell ref="C15:D15"/>
    <mergeCell ref="E15:F15"/>
    <mergeCell ref="G15:H15"/>
    <mergeCell ref="I15:K15"/>
    <mergeCell ref="C7:D7"/>
    <mergeCell ref="E7:I7"/>
    <mergeCell ref="P15:P16"/>
    <mergeCell ref="L14:P14"/>
    <mergeCell ref="C8:D8"/>
    <mergeCell ref="E8:I8"/>
    <mergeCell ref="K8:L8"/>
    <mergeCell ref="M8:Q8"/>
    <mergeCell ref="C9:D9"/>
    <mergeCell ref="C12:D12"/>
    <mergeCell ref="E12:I12"/>
    <mergeCell ref="C14:J14"/>
    <mergeCell ref="E9:I9"/>
    <mergeCell ref="K9:L11"/>
    <mergeCell ref="M9:Q11"/>
    <mergeCell ref="C10:D10"/>
    <mergeCell ref="C1:Q1"/>
    <mergeCell ref="C2:Q3"/>
    <mergeCell ref="N5:O5"/>
    <mergeCell ref="C6:D6"/>
    <mergeCell ref="E6:I6"/>
    <mergeCell ref="K6:L6"/>
    <mergeCell ref="M6:Q6"/>
    <mergeCell ref="E10:I10"/>
    <mergeCell ref="C11:D11"/>
    <mergeCell ref="E11:I11"/>
    <mergeCell ref="B24:B25"/>
    <mergeCell ref="C24:D24"/>
    <mergeCell ref="E24:F24"/>
    <mergeCell ref="G24:H24"/>
    <mergeCell ref="I24:K24"/>
    <mergeCell ref="E20:F20"/>
    <mergeCell ref="E21:F21"/>
    <mergeCell ref="E22:F22"/>
    <mergeCell ref="E23:F23"/>
    <mergeCell ref="G18:H18"/>
    <mergeCell ref="G19:H19"/>
    <mergeCell ref="G20:H20"/>
    <mergeCell ref="G21:H21"/>
    <mergeCell ref="N24:N25"/>
    <mergeCell ref="O24:O25"/>
    <mergeCell ref="P24:P25"/>
    <mergeCell ref="C16:D16"/>
    <mergeCell ref="E16:F16"/>
    <mergeCell ref="G16:H16"/>
    <mergeCell ref="I16:J16"/>
    <mergeCell ref="N15:O16"/>
    <mergeCell ref="C18:D18"/>
    <mergeCell ref="C19:D19"/>
    <mergeCell ref="C20:D20"/>
    <mergeCell ref="C21:D21"/>
    <mergeCell ref="C22:D22"/>
    <mergeCell ref="C23:D23"/>
    <mergeCell ref="E18:F18"/>
    <mergeCell ref="E19:F19"/>
    <mergeCell ref="G22:H22"/>
    <mergeCell ref="G23:H23"/>
    <mergeCell ref="I23:J23"/>
    <mergeCell ref="N18:O18"/>
    <mergeCell ref="N19:O19"/>
    <mergeCell ref="N20:O20"/>
    <mergeCell ref="N21:O21"/>
    <mergeCell ref="N22:O22"/>
    <mergeCell ref="N23:O23"/>
    <mergeCell ref="I18:J18"/>
    <mergeCell ref="I19:J19"/>
    <mergeCell ref="I20:J20"/>
    <mergeCell ref="I21:J21"/>
    <mergeCell ref="I22:J2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AC46"/>
  <sheetViews>
    <sheetView showGridLines="0" topLeftCell="A16" zoomScale="60" zoomScaleNormal="60" workbookViewId="0">
      <selection activeCell="G20" sqref="G20:H20"/>
    </sheetView>
  </sheetViews>
  <sheetFormatPr baseColWidth="10" defaultColWidth="9.140625" defaultRowHeight="15"/>
  <cols>
    <col min="1" max="1" width="15.85546875" style="309" customWidth="1"/>
    <col min="2" max="2" width="10.7109375" style="309" customWidth="1"/>
    <col min="3" max="4" width="10.42578125" style="309" customWidth="1"/>
    <col min="5" max="10" width="11.7109375" style="309" customWidth="1"/>
    <col min="11" max="12" width="15.28515625" style="309" customWidth="1"/>
    <col min="13" max="13" width="12.7109375" style="309" customWidth="1"/>
    <col min="14" max="14" width="13.28515625" style="309" customWidth="1"/>
    <col min="15" max="15" width="15.7109375" style="309" customWidth="1"/>
    <col min="16" max="18" width="13.28515625" style="309" customWidth="1"/>
    <col min="19" max="19" width="9.85546875" style="309" customWidth="1"/>
    <col min="20" max="21" width="17" style="309" customWidth="1"/>
    <col min="22" max="25" width="9.140625" style="305"/>
    <col min="26" max="26" width="26.28515625" style="305" hidden="1" customWidth="1"/>
    <col min="27" max="28" width="18.7109375" style="305" hidden="1" customWidth="1"/>
    <col min="29" max="29" width="9.140625" style="305" hidden="1" customWidth="1"/>
    <col min="30" max="16384" width="9.140625" style="305"/>
  </cols>
  <sheetData>
    <row r="1" spans="1:28" ht="18.75" customHeight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8" ht="31.5" customHeight="1">
      <c r="A2" s="5"/>
      <c r="B2" s="6"/>
      <c r="C2" s="728" t="s">
        <v>230</v>
      </c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29"/>
      <c r="O2" s="729"/>
      <c r="P2" s="729"/>
      <c r="Q2" s="729"/>
      <c r="R2" s="729"/>
      <c r="S2" s="729"/>
      <c r="T2" s="729"/>
      <c r="U2" s="730"/>
      <c r="Z2" s="306" t="s">
        <v>102</v>
      </c>
      <c r="AA2" s="307"/>
      <c r="AB2" s="307" t="s">
        <v>107</v>
      </c>
    </row>
    <row r="3" spans="1:28" ht="31.5" customHeight="1">
      <c r="A3" s="5"/>
      <c r="B3" s="6"/>
      <c r="C3" s="731" t="s">
        <v>232</v>
      </c>
      <c r="D3" s="732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4"/>
      <c r="AA3" s="308"/>
      <c r="AB3" s="308" t="s">
        <v>98</v>
      </c>
    </row>
    <row r="4" spans="1:28" ht="11.45" customHeight="1">
      <c r="A4" s="5"/>
      <c r="B4" s="6"/>
      <c r="C4" s="735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7"/>
      <c r="AA4" s="13"/>
      <c r="AB4" s="13" t="s">
        <v>94</v>
      </c>
    </row>
    <row r="5" spans="1:28" ht="11.45" customHeight="1" thickBot="1">
      <c r="A5" s="1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AA5" s="13"/>
      <c r="AB5" s="13" t="s">
        <v>95</v>
      </c>
    </row>
    <row r="6" spans="1:28" ht="30" customHeight="1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10"/>
      <c r="M6" s="10"/>
      <c r="N6" s="10"/>
      <c r="O6" s="738" t="s">
        <v>111</v>
      </c>
      <c r="P6" s="739"/>
      <c r="Q6" s="740"/>
      <c r="R6" s="10"/>
      <c r="S6" s="10"/>
      <c r="X6" s="314"/>
      <c r="AA6" s="13"/>
      <c r="AB6" s="13" t="s">
        <v>96</v>
      </c>
    </row>
    <row r="7" spans="1:28" ht="30" customHeight="1" thickBot="1">
      <c r="A7" s="1"/>
      <c r="B7" s="1"/>
      <c r="C7" s="2"/>
      <c r="D7" s="2"/>
      <c r="E7" s="744" t="s">
        <v>21</v>
      </c>
      <c r="F7" s="745"/>
      <c r="G7" s="745"/>
      <c r="H7" s="745"/>
      <c r="I7" s="745"/>
      <c r="J7" s="745"/>
      <c r="K7" s="745"/>
      <c r="M7" s="13" t="s">
        <v>265</v>
      </c>
      <c r="N7" s="13"/>
      <c r="O7" s="741"/>
      <c r="P7" s="742"/>
      <c r="Q7" s="743"/>
      <c r="R7" s="32"/>
      <c r="S7" s="32"/>
      <c r="Z7" s="205"/>
      <c r="AA7" s="13"/>
      <c r="AB7" s="13" t="s">
        <v>97</v>
      </c>
    </row>
    <row r="8" spans="1:28" ht="35.1" customHeight="1">
      <c r="A8" s="1"/>
      <c r="B8" s="1"/>
      <c r="C8" s="2"/>
      <c r="D8" s="2"/>
      <c r="E8" s="704" t="s">
        <v>1</v>
      </c>
      <c r="F8" s="705"/>
      <c r="G8" s="746">
        <f>+'1- Identification'!F9</f>
        <v>0</v>
      </c>
      <c r="H8" s="747"/>
      <c r="I8" s="747"/>
      <c r="J8" s="747"/>
      <c r="K8" s="748"/>
      <c r="M8" s="749"/>
      <c r="N8" s="749"/>
      <c r="O8" s="750" t="s">
        <v>118</v>
      </c>
      <c r="P8" s="751"/>
      <c r="Q8" s="751"/>
      <c r="R8" s="752"/>
      <c r="S8" s="543"/>
      <c r="Z8" s="23"/>
      <c r="AA8" s="13"/>
      <c r="AB8" s="13" t="s">
        <v>99</v>
      </c>
    </row>
    <row r="9" spans="1:28" ht="35.1" customHeight="1" thickBot="1">
      <c r="A9" s="1"/>
      <c r="B9" s="1"/>
      <c r="C9" s="2"/>
      <c r="D9" s="2"/>
      <c r="E9" s="771" t="s">
        <v>249</v>
      </c>
      <c r="F9" s="762"/>
      <c r="G9" s="746">
        <f>+'1- Identification'!F10</f>
        <v>0</v>
      </c>
      <c r="H9" s="747"/>
      <c r="I9" s="747"/>
      <c r="J9" s="747"/>
      <c r="K9" s="748"/>
      <c r="M9" s="2"/>
      <c r="N9" s="2"/>
      <c r="O9" s="359" t="s">
        <v>247</v>
      </c>
      <c r="P9" s="358"/>
      <c r="Q9" s="358"/>
      <c r="R9" s="358"/>
      <c r="S9" s="555"/>
      <c r="Z9" s="23"/>
      <c r="AA9" s="13"/>
      <c r="AB9" s="13" t="s">
        <v>100</v>
      </c>
    </row>
    <row r="10" spans="1:28" ht="35.1" customHeight="1">
      <c r="A10" s="1"/>
      <c r="B10" s="1"/>
      <c r="C10" s="2"/>
      <c r="D10" s="2"/>
      <c r="E10" s="755" t="s">
        <v>10</v>
      </c>
      <c r="F10" s="756"/>
      <c r="G10" s="757">
        <f>+'1- Identification'!F14</f>
        <v>0</v>
      </c>
      <c r="H10" s="758"/>
      <c r="I10" s="758"/>
      <c r="J10" s="758"/>
      <c r="K10" s="759"/>
      <c r="L10" s="310"/>
      <c r="M10" s="70"/>
      <c r="N10" s="183"/>
      <c r="O10" s="760" t="s">
        <v>119</v>
      </c>
      <c r="P10" s="761"/>
      <c r="Q10" s="761"/>
      <c r="R10" s="762"/>
      <c r="S10" s="553"/>
      <c r="T10" s="763" t="s">
        <v>120</v>
      </c>
      <c r="U10" s="753" t="s">
        <v>121</v>
      </c>
      <c r="AA10" s="13"/>
      <c r="AB10" s="13" t="s">
        <v>101</v>
      </c>
    </row>
    <row r="11" spans="1:28" ht="35.1" customHeight="1">
      <c r="A11" s="1"/>
      <c r="B11" s="1"/>
      <c r="C11" s="2"/>
      <c r="D11" s="2"/>
      <c r="E11" s="755" t="s">
        <v>11</v>
      </c>
      <c r="F11" s="756"/>
      <c r="G11" s="757">
        <f>+'1- Identification'!F15</f>
        <v>0</v>
      </c>
      <c r="H11" s="758"/>
      <c r="I11" s="758"/>
      <c r="J11" s="758"/>
      <c r="K11" s="759"/>
      <c r="L11" s="310"/>
      <c r="M11" s="182"/>
      <c r="N11" s="182"/>
      <c r="O11" s="760" t="s">
        <v>22</v>
      </c>
      <c r="P11" s="761"/>
      <c r="Q11" s="761"/>
      <c r="R11" s="762"/>
      <c r="S11" s="553"/>
      <c r="T11" s="764"/>
      <c r="U11" s="754"/>
    </row>
    <row r="12" spans="1:28" ht="35.1" customHeight="1" thickBot="1">
      <c r="A12" s="1"/>
      <c r="B12" s="1"/>
      <c r="C12" s="2"/>
      <c r="D12" s="2"/>
      <c r="E12" s="19"/>
      <c r="F12" s="20"/>
      <c r="G12" s="2"/>
      <c r="H12" s="22"/>
      <c r="I12" s="22"/>
      <c r="J12" s="22"/>
      <c r="K12" s="23"/>
      <c r="O12" s="765" t="s">
        <v>233</v>
      </c>
      <c r="P12" s="766"/>
      <c r="Q12" s="766"/>
      <c r="R12" s="767"/>
      <c r="S12" s="639"/>
      <c r="T12" s="556">
        <f>IF(S9=0,0,(S9/S10))</f>
        <v>0</v>
      </c>
      <c r="U12" s="638">
        <f>S11*T12*S8</f>
        <v>0</v>
      </c>
      <c r="Z12" s="307"/>
    </row>
    <row r="13" spans="1:28" ht="39.950000000000003" customHeight="1" thickBot="1">
      <c r="A13" s="1"/>
      <c r="B13" s="1"/>
      <c r="C13" s="768" t="s">
        <v>125</v>
      </c>
      <c r="D13" s="769"/>
      <c r="E13" s="769"/>
      <c r="F13" s="770"/>
      <c r="G13" s="772" t="s">
        <v>256</v>
      </c>
      <c r="H13" s="773"/>
      <c r="I13" s="773"/>
      <c r="J13" s="773"/>
      <c r="K13" s="774"/>
      <c r="L13" s="557"/>
      <c r="M13" s="557"/>
      <c r="N13" s="557"/>
      <c r="O13" s="557"/>
      <c r="P13" s="557"/>
      <c r="Q13" s="557"/>
      <c r="R13" s="2"/>
      <c r="S13" s="2"/>
      <c r="T13" s="13"/>
      <c r="U13" s="2"/>
      <c r="Z13" s="2"/>
    </row>
    <row r="14" spans="1:28" ht="37.5" customHeight="1" thickBot="1">
      <c r="A14" s="1"/>
      <c r="B14" s="1"/>
      <c r="C14" s="777" t="s">
        <v>234</v>
      </c>
      <c r="D14" s="778"/>
      <c r="E14" s="783" t="s">
        <v>82</v>
      </c>
      <c r="F14" s="784"/>
      <c r="G14" s="784"/>
      <c r="H14" s="784"/>
      <c r="I14" s="784"/>
      <c r="J14" s="784"/>
      <c r="K14" s="784"/>
      <c r="L14" s="784"/>
      <c r="M14" s="785"/>
      <c r="N14" s="786" t="s">
        <v>24</v>
      </c>
      <c r="O14" s="787"/>
      <c r="P14" s="787"/>
      <c r="Q14" s="787"/>
      <c r="R14" s="787"/>
      <c r="S14" s="787"/>
      <c r="T14" s="787"/>
      <c r="U14" s="788"/>
    </row>
    <row r="15" spans="1:28" ht="41.25" customHeight="1">
      <c r="A15" s="1"/>
      <c r="B15" s="1"/>
      <c r="C15" s="779"/>
      <c r="D15" s="780"/>
      <c r="E15" s="789" t="s">
        <v>25</v>
      </c>
      <c r="F15" s="790"/>
      <c r="G15" s="789" t="s">
        <v>26</v>
      </c>
      <c r="H15" s="791"/>
      <c r="I15" s="792" t="s">
        <v>27</v>
      </c>
      <c r="J15" s="793"/>
      <c r="K15" s="794" t="s">
        <v>28</v>
      </c>
      <c r="L15" s="795"/>
      <c r="M15" s="796" t="s">
        <v>29</v>
      </c>
      <c r="N15" s="74" t="s">
        <v>30</v>
      </c>
      <c r="O15" s="798" t="s">
        <v>31</v>
      </c>
      <c r="P15" s="799"/>
      <c r="Q15" s="800"/>
      <c r="R15" s="801" t="s">
        <v>32</v>
      </c>
      <c r="S15" s="802"/>
      <c r="T15" s="803" t="s">
        <v>251</v>
      </c>
      <c r="U15" s="804"/>
    </row>
    <row r="16" spans="1:28" ht="105.75" customHeight="1" thickBot="1">
      <c r="A16" s="75"/>
      <c r="B16" s="75"/>
      <c r="C16" s="781"/>
      <c r="D16" s="782"/>
      <c r="E16" s="775" t="s">
        <v>250</v>
      </c>
      <c r="F16" s="776"/>
      <c r="G16" s="775" t="s">
        <v>250</v>
      </c>
      <c r="H16" s="776"/>
      <c r="I16" s="775" t="s">
        <v>250</v>
      </c>
      <c r="J16" s="776"/>
      <c r="K16" s="807" t="s">
        <v>252</v>
      </c>
      <c r="L16" s="808"/>
      <c r="M16" s="797"/>
      <c r="N16" s="80" t="s">
        <v>37</v>
      </c>
      <c r="O16" s="81" t="s">
        <v>38</v>
      </c>
      <c r="P16" s="82" t="s">
        <v>39</v>
      </c>
      <c r="Q16" s="83" t="s">
        <v>40</v>
      </c>
      <c r="R16" s="84" t="s">
        <v>41</v>
      </c>
      <c r="S16" s="78" t="s">
        <v>42</v>
      </c>
      <c r="T16" s="805"/>
      <c r="U16" s="806"/>
    </row>
    <row r="17" spans="1:28" ht="33.950000000000003" customHeight="1" thickBot="1">
      <c r="A17" s="1"/>
      <c r="B17" s="1"/>
      <c r="C17" s="819" t="s">
        <v>43</v>
      </c>
      <c r="D17" s="820"/>
      <c r="E17" s="820"/>
      <c r="F17" s="85"/>
      <c r="G17" s="821"/>
      <c r="H17" s="822"/>
      <c r="I17" s="822"/>
      <c r="J17" s="822"/>
      <c r="K17" s="823"/>
      <c r="L17" s="823"/>
      <c r="M17" s="822"/>
      <c r="N17" s="822"/>
      <c r="O17" s="822"/>
      <c r="P17" s="822"/>
      <c r="Q17" s="822"/>
      <c r="R17" s="823"/>
      <c r="S17" s="823"/>
      <c r="T17" s="823"/>
      <c r="U17" s="824"/>
      <c r="Z17" s="311"/>
      <c r="AB17" s="307" t="s">
        <v>86</v>
      </c>
    </row>
    <row r="18" spans="1:28" ht="24.75" customHeight="1">
      <c r="A18" s="1"/>
      <c r="B18" s="1"/>
      <c r="C18" s="825" t="s">
        <v>255</v>
      </c>
      <c r="D18" s="826"/>
      <c r="E18" s="832"/>
      <c r="F18" s="833"/>
      <c r="G18" s="832"/>
      <c r="H18" s="833"/>
      <c r="I18" s="832"/>
      <c r="J18" s="887"/>
      <c r="K18" s="889">
        <f>(E18+G18+I18)</f>
        <v>0</v>
      </c>
      <c r="L18" s="890"/>
      <c r="M18" s="827"/>
      <c r="N18" s="242"/>
      <c r="O18" s="222">
        <f>P18*Q18</f>
        <v>0</v>
      </c>
      <c r="P18" s="223"/>
      <c r="Q18" s="224"/>
      <c r="R18" s="332">
        <f>IF(AB18=0,0,S18*O18*N18)</f>
        <v>0</v>
      </c>
      <c r="S18" s="321">
        <f>IF('1- Identification'!K19="au choix",0,IF('1- Identification'!K19='1- Identification'!W16,14,10))</f>
        <v>0</v>
      </c>
      <c r="T18" s="881">
        <f>IF(R18=0,0,K18/R18)</f>
        <v>0</v>
      </c>
      <c r="U18" s="882"/>
      <c r="Z18" s="309"/>
      <c r="AB18" s="312">
        <f>SUM(E18:J18)</f>
        <v>0</v>
      </c>
    </row>
    <row r="19" spans="1:28" ht="24.95" customHeight="1">
      <c r="A19" s="1"/>
      <c r="B19" s="1"/>
      <c r="C19" s="830" t="s">
        <v>45</v>
      </c>
      <c r="D19" s="831"/>
      <c r="E19" s="834"/>
      <c r="F19" s="835"/>
      <c r="G19" s="834"/>
      <c r="H19" s="835"/>
      <c r="I19" s="834"/>
      <c r="J19" s="888"/>
      <c r="K19" s="891">
        <f t="shared" ref="K19:K20" si="0">(E19+G19+I19)</f>
        <v>0</v>
      </c>
      <c r="L19" s="892"/>
      <c r="M19" s="828"/>
      <c r="N19" s="243"/>
      <c r="O19" s="226">
        <f t="shared" ref="O19:O20" si="1">P19*Q19</f>
        <v>0</v>
      </c>
      <c r="P19" s="27"/>
      <c r="Q19" s="227"/>
      <c r="R19" s="333">
        <f t="shared" ref="R19" si="2">IF(AB19=0,0,S19*O19*N19)</f>
        <v>0</v>
      </c>
      <c r="S19" s="267">
        <f>IF('1- Identification'!K19="au choix",0,IF('1- Identification'!K19='1- Identification'!W16,14,10))</f>
        <v>0</v>
      </c>
      <c r="T19" s="883">
        <f t="shared" ref="T19:T20" si="3">IF(R19=0,0,K19/R19)</f>
        <v>0</v>
      </c>
      <c r="U19" s="884"/>
      <c r="Z19" s="309"/>
      <c r="AB19" s="312">
        <f t="shared" ref="AB19:AB20" si="4">SUM(E19:J19)</f>
        <v>0</v>
      </c>
    </row>
    <row r="20" spans="1:28" ht="24.95" customHeight="1">
      <c r="A20" s="1"/>
      <c r="B20" s="1"/>
      <c r="C20" s="830" t="s">
        <v>46</v>
      </c>
      <c r="D20" s="831"/>
      <c r="E20" s="834"/>
      <c r="F20" s="835"/>
      <c r="G20" s="834"/>
      <c r="H20" s="835"/>
      <c r="I20" s="834"/>
      <c r="J20" s="888"/>
      <c r="K20" s="891">
        <f t="shared" si="0"/>
        <v>0</v>
      </c>
      <c r="L20" s="892"/>
      <c r="M20" s="829"/>
      <c r="N20" s="244"/>
      <c r="O20" s="226">
        <f t="shared" si="1"/>
        <v>0</v>
      </c>
      <c r="P20" s="27"/>
      <c r="Q20" s="227"/>
      <c r="R20" s="333">
        <f>IF(AB20=0,0,S20*O20*N20)</f>
        <v>0</v>
      </c>
      <c r="S20" s="267">
        <f>IF('1- Identification'!K19="au choix",0,IF('1- Identification'!K19='1- Identification'!W16,14,10))</f>
        <v>0</v>
      </c>
      <c r="T20" s="883">
        <f t="shared" si="3"/>
        <v>0</v>
      </c>
      <c r="U20" s="884"/>
      <c r="Z20" s="313"/>
      <c r="AB20" s="312">
        <f t="shared" si="4"/>
        <v>0</v>
      </c>
    </row>
    <row r="21" spans="1:28" ht="24.95" customHeight="1" thickBot="1">
      <c r="A21" s="1"/>
      <c r="B21" s="1"/>
      <c r="C21" s="837" t="s">
        <v>47</v>
      </c>
      <c r="D21" s="838"/>
      <c r="E21" s="811">
        <f t="shared" ref="E21" si="5">SUM(E18:E20)</f>
        <v>0</v>
      </c>
      <c r="F21" s="836"/>
      <c r="G21" s="811">
        <f t="shared" ref="G21" si="6">SUM(G18:G20)</f>
        <v>0</v>
      </c>
      <c r="H21" s="836"/>
      <c r="I21" s="811">
        <f>SUM(I18:I20)</f>
        <v>0</v>
      </c>
      <c r="J21" s="812"/>
      <c r="K21" s="813">
        <f>SUM(K18:K20)</f>
        <v>0</v>
      </c>
      <c r="L21" s="814"/>
      <c r="M21" s="582">
        <f>IF(K21=0,0,(E21/K21))</f>
        <v>0</v>
      </c>
      <c r="N21" s="583"/>
      <c r="O21" s="584">
        <f>SUM(O18:O20)</f>
        <v>0</v>
      </c>
      <c r="P21" s="585">
        <f>MAX(P18:P20)</f>
        <v>0</v>
      </c>
      <c r="Q21" s="586">
        <f>IF(P21=0,0,O21/P21)</f>
        <v>0</v>
      </c>
      <c r="R21" s="587">
        <f>SUM(R18:R20)</f>
        <v>0</v>
      </c>
      <c r="S21" s="592">
        <f>IF('1- Identification'!K19="au choix",0,IF('1- Identification'!K19='1- Identification'!W16,14,10))</f>
        <v>0</v>
      </c>
      <c r="T21" s="817">
        <f>IF(K21=0,0,IF(R21=0,0,K21/R21))</f>
        <v>0</v>
      </c>
      <c r="U21" s="818"/>
      <c r="AB21" s="312">
        <f>SUM(E33:J33)</f>
        <v>0</v>
      </c>
    </row>
    <row r="22" spans="1:28" ht="33.950000000000003" customHeight="1" thickBot="1">
      <c r="A22" s="95"/>
      <c r="B22" s="96"/>
      <c r="C22" s="839" t="s">
        <v>246</v>
      </c>
      <c r="D22" s="840"/>
      <c r="E22" s="840"/>
      <c r="F22" s="200"/>
      <c r="G22" s="841" t="s">
        <v>248</v>
      </c>
      <c r="H22" s="842"/>
      <c r="I22" s="842"/>
      <c r="J22" s="842"/>
      <c r="K22" s="843"/>
      <c r="L22" s="843"/>
      <c r="M22" s="842"/>
      <c r="N22" s="842"/>
      <c r="O22" s="842"/>
      <c r="P22" s="842"/>
      <c r="Q22" s="842"/>
      <c r="R22" s="843"/>
      <c r="S22" s="843"/>
      <c r="T22" s="843"/>
      <c r="U22" s="844"/>
    </row>
    <row r="23" spans="1:28" ht="24.95" customHeight="1">
      <c r="A23" s="95"/>
      <c r="B23" s="95"/>
      <c r="C23" s="845" t="s">
        <v>57</v>
      </c>
      <c r="D23" s="846"/>
      <c r="E23" s="832"/>
      <c r="F23" s="833"/>
      <c r="G23" s="832"/>
      <c r="H23" s="833"/>
      <c r="I23" s="832"/>
      <c r="J23" s="833"/>
      <c r="K23" s="900">
        <f>IF(Y13=0,E23+G23+I23,0)</f>
        <v>0</v>
      </c>
      <c r="L23" s="901"/>
      <c r="M23" s="325"/>
      <c r="N23" s="656"/>
      <c r="O23" s="222">
        <f>P23*Q23</f>
        <v>0</v>
      </c>
      <c r="P23" s="223"/>
      <c r="Q23" s="223"/>
      <c r="R23" s="332">
        <f>IF(AB35=0,0,S23*O23*N23)</f>
        <v>0</v>
      </c>
      <c r="S23" s="321">
        <f>IF('1- Identification'!K19="au choix",0,IF('1- Identification'!K19='1- Identification'!W16,14,10))</f>
        <v>0</v>
      </c>
      <c r="T23" s="885">
        <f>IF(R23=0,0,K23/R23)</f>
        <v>0</v>
      </c>
      <c r="U23" s="886"/>
    </row>
    <row r="24" spans="1:28" ht="24.95" customHeight="1">
      <c r="A24" s="33"/>
      <c r="B24" s="33"/>
      <c r="C24" s="830" t="s">
        <v>58</v>
      </c>
      <c r="D24" s="831"/>
      <c r="E24" s="893"/>
      <c r="F24" s="894"/>
      <c r="G24" s="893"/>
      <c r="H24" s="894"/>
      <c r="I24" s="893"/>
      <c r="J24" s="894"/>
      <c r="K24" s="902">
        <f>IF(Y14=0,E24+G24+I24,0)</f>
        <v>0</v>
      </c>
      <c r="L24" s="903"/>
      <c r="M24" s="334"/>
      <c r="N24" s="244"/>
      <c r="O24" s="658">
        <f>P24*Q24</f>
        <v>0</v>
      </c>
      <c r="P24" s="659"/>
      <c r="Q24" s="659"/>
      <c r="R24" s="512">
        <f>IF(AB36=0,0,S24*O24*N24)</f>
        <v>0</v>
      </c>
      <c r="S24" s="273">
        <f>IF('1- Identification'!K19="au choix",0,IF('1- Identification'!K19='1- Identification'!W16,14,10))</f>
        <v>0</v>
      </c>
      <c r="T24" s="815">
        <f>IF(R24=0,0,K24/R24)</f>
        <v>0</v>
      </c>
      <c r="U24" s="816"/>
    </row>
    <row r="25" spans="1:28" ht="24.95" customHeight="1" thickBot="1">
      <c r="A25" s="33"/>
      <c r="B25" s="33"/>
      <c r="C25" s="809" t="s">
        <v>47</v>
      </c>
      <c r="D25" s="810"/>
      <c r="E25" s="812">
        <f t="shared" ref="E25" si="7">SUM(E23:E24)</f>
        <v>0</v>
      </c>
      <c r="F25" s="836"/>
      <c r="G25" s="811">
        <f t="shared" ref="G25" si="8">SUM(G23:G24)</f>
        <v>0</v>
      </c>
      <c r="H25" s="836"/>
      <c r="I25" s="811">
        <f t="shared" ref="I25" si="9">SUM(I23:I24)</f>
        <v>0</v>
      </c>
      <c r="J25" s="836"/>
      <c r="K25" s="811">
        <f>SUM(K23:K24)</f>
        <v>0</v>
      </c>
      <c r="L25" s="836"/>
      <c r="M25" s="582">
        <f>IF(K25=0,0,(E25/K25))</f>
        <v>0</v>
      </c>
      <c r="N25" s="589">
        <f>IF(O25=0,0,R25/Q25/P25/S25)</f>
        <v>0</v>
      </c>
      <c r="O25" s="584">
        <f>IF(SUM(O23:O24)=0,0,SUM(O23:O24))</f>
        <v>0</v>
      </c>
      <c r="P25" s="590">
        <f>SUM(P23:P24)</f>
        <v>0</v>
      </c>
      <c r="Q25" s="591">
        <f>IF(P25=0,0,O25/P25)</f>
        <v>0</v>
      </c>
      <c r="R25" s="587">
        <f>SUM(R23:R24)</f>
        <v>0</v>
      </c>
      <c r="S25" s="592">
        <f>IF('1- Identification'!K19="au choix",0,IF('1- Identification'!K19='1- Identification'!W16,14,10))</f>
        <v>0</v>
      </c>
      <c r="T25" s="817">
        <f>IF(K25=0,0,IF(R25=0,0,K25/R25))</f>
        <v>0</v>
      </c>
      <c r="U25" s="818"/>
    </row>
    <row r="26" spans="1:28" s="313" customFormat="1" ht="9.75" customHeight="1" thickBot="1">
      <c r="A26" s="33"/>
      <c r="B26" s="33"/>
      <c r="C26" s="108"/>
      <c r="D26" s="108"/>
      <c r="E26" s="503"/>
      <c r="F26" s="503"/>
      <c r="G26" s="503"/>
      <c r="H26" s="503"/>
      <c r="I26" s="503"/>
      <c r="J26" s="503"/>
      <c r="K26" s="503"/>
      <c r="L26" s="503"/>
      <c r="M26" s="505"/>
      <c r="N26" s="241"/>
      <c r="O26" s="241"/>
      <c r="P26" s="241"/>
      <c r="Q26" s="506"/>
      <c r="R26" s="238"/>
      <c r="S26" s="238"/>
      <c r="T26" s="505"/>
      <c r="U26" s="505"/>
    </row>
    <row r="27" spans="1:28" ht="34.5" customHeight="1" thickBot="1">
      <c r="A27" s="33"/>
      <c r="B27" s="33"/>
      <c r="C27" s="861" t="s">
        <v>235</v>
      </c>
      <c r="D27" s="862"/>
      <c r="E27" s="897">
        <f t="shared" ref="E27" si="10">E21+E25</f>
        <v>0</v>
      </c>
      <c r="F27" s="896"/>
      <c r="G27" s="895">
        <f t="shared" ref="G27" si="11">G21+G25</f>
        <v>0</v>
      </c>
      <c r="H27" s="896"/>
      <c r="I27" s="895">
        <f t="shared" ref="I27" si="12">I21+I25</f>
        <v>0</v>
      </c>
      <c r="J27" s="896"/>
      <c r="K27" s="895">
        <f t="shared" ref="K27" si="13">K21+K25</f>
        <v>0</v>
      </c>
      <c r="L27" s="896"/>
      <c r="M27" s="593">
        <f>IF(K27=0,0,(E27/K27))</f>
        <v>0</v>
      </c>
      <c r="N27" s="594"/>
      <c r="O27" s="595">
        <f>O21+O25</f>
        <v>0</v>
      </c>
      <c r="P27" s="596">
        <f>P21+P25</f>
        <v>0</v>
      </c>
      <c r="Q27" s="597">
        <f>IF(P27=0,0,O27/P27)</f>
        <v>0</v>
      </c>
      <c r="R27" s="598">
        <f>R21+R25</f>
        <v>0</v>
      </c>
      <c r="S27" s="599">
        <f>IF('1- Identification'!K19="au choix",0,IF('1- Identification'!K19='1- Identification'!W16,14,10))</f>
        <v>0</v>
      </c>
      <c r="T27" s="898">
        <f>IF(K27=0,0,IF(R27=0,0,K27/R27))</f>
        <v>0</v>
      </c>
      <c r="U27" s="899"/>
    </row>
    <row r="28" spans="1:28" ht="30" customHeight="1" thickBot="1">
      <c r="A28" s="28"/>
      <c r="B28" s="28"/>
      <c r="C28" s="108"/>
      <c r="D28" s="108"/>
      <c r="E28" s="109"/>
      <c r="F28" s="109"/>
      <c r="G28" s="109"/>
      <c r="H28" s="89"/>
      <c r="I28" s="89"/>
      <c r="J28" s="89"/>
      <c r="K28" s="89"/>
      <c r="L28" s="89"/>
      <c r="M28" s="111"/>
      <c r="N28" s="112"/>
      <c r="O28" s="101"/>
      <c r="P28" s="110"/>
      <c r="Q28" s="113"/>
      <c r="R28" s="178"/>
      <c r="S28" s="98"/>
      <c r="T28" s="114"/>
      <c r="U28" s="114"/>
      <c r="Z28" s="307" t="s">
        <v>103</v>
      </c>
      <c r="AB28" s="312">
        <f>SUM(E34:J34)</f>
        <v>0</v>
      </c>
    </row>
    <row r="29" spans="1:28" ht="39" customHeight="1" thickBot="1">
      <c r="A29" s="1"/>
      <c r="B29" s="86"/>
      <c r="C29" s="768" t="s">
        <v>105</v>
      </c>
      <c r="D29" s="769"/>
      <c r="E29" s="769"/>
      <c r="F29" s="770"/>
      <c r="G29" s="863" t="s">
        <v>98</v>
      </c>
      <c r="H29" s="864"/>
      <c r="I29" s="2"/>
      <c r="J29" s="2"/>
      <c r="K29" s="875"/>
      <c r="L29" s="876"/>
      <c r="M29" s="550"/>
      <c r="N29" s="551"/>
      <c r="O29" s="874"/>
      <c r="P29" s="874"/>
      <c r="Q29" s="874"/>
      <c r="R29" s="875"/>
      <c r="S29" s="875"/>
      <c r="T29" s="552"/>
      <c r="U29" s="552"/>
      <c r="Z29" s="305">
        <f>IF(G29=AB4,1,IF(G29=AB5,1,IF(G29=AB6,1,IF(G29=AB7,1,0))))</f>
        <v>0</v>
      </c>
      <c r="AB29" s="312">
        <f>SUM(E35:J35)</f>
        <v>0</v>
      </c>
    </row>
    <row r="30" spans="1:28" ht="39" customHeight="1" thickBot="1">
      <c r="A30" s="1"/>
      <c r="B30" s="86"/>
      <c r="C30" s="870" t="s">
        <v>234</v>
      </c>
      <c r="D30" s="871"/>
      <c r="E30" s="789" t="s">
        <v>25</v>
      </c>
      <c r="F30" s="790"/>
      <c r="G30" s="789" t="s">
        <v>26</v>
      </c>
      <c r="H30" s="791"/>
      <c r="I30" s="792" t="s">
        <v>27</v>
      </c>
      <c r="J30" s="793"/>
      <c r="K30" s="794" t="s">
        <v>28</v>
      </c>
      <c r="L30" s="795"/>
      <c r="M30" s="877" t="s">
        <v>29</v>
      </c>
      <c r="N30" s="546" t="s">
        <v>30</v>
      </c>
      <c r="O30" s="798" t="s">
        <v>31</v>
      </c>
      <c r="P30" s="799"/>
      <c r="Q30" s="800"/>
      <c r="R30" s="879" t="s">
        <v>32</v>
      </c>
      <c r="S30" s="880"/>
      <c r="T30" s="868" t="s">
        <v>83</v>
      </c>
      <c r="U30" s="868" t="s">
        <v>84</v>
      </c>
      <c r="AB30" s="312"/>
    </row>
    <row r="31" spans="1:28" ht="57" customHeight="1" thickBot="1">
      <c r="A31" s="1"/>
      <c r="B31" s="86"/>
      <c r="C31" s="872"/>
      <c r="D31" s="873"/>
      <c r="E31" s="76" t="s">
        <v>33</v>
      </c>
      <c r="F31" s="77" t="s">
        <v>34</v>
      </c>
      <c r="G31" s="76" t="s">
        <v>33</v>
      </c>
      <c r="H31" s="77" t="s">
        <v>34</v>
      </c>
      <c r="I31" s="548" t="s">
        <v>33</v>
      </c>
      <c r="J31" s="549" t="s">
        <v>34</v>
      </c>
      <c r="K31" s="79" t="s">
        <v>35</v>
      </c>
      <c r="L31" s="545" t="s">
        <v>36</v>
      </c>
      <c r="M31" s="878"/>
      <c r="N31" s="547" t="s">
        <v>37</v>
      </c>
      <c r="O31" s="544" t="s">
        <v>253</v>
      </c>
      <c r="P31" s="82" t="s">
        <v>39</v>
      </c>
      <c r="Q31" s="83" t="s">
        <v>40</v>
      </c>
      <c r="R31" s="84" t="s">
        <v>41</v>
      </c>
      <c r="S31" s="77" t="s">
        <v>254</v>
      </c>
      <c r="T31" s="869"/>
      <c r="U31" s="869"/>
      <c r="AB31" s="312"/>
    </row>
    <row r="32" spans="1:28" ht="45" customHeight="1" thickBot="1">
      <c r="A32" s="94"/>
      <c r="B32" s="94"/>
      <c r="C32" s="819" t="s">
        <v>48</v>
      </c>
      <c r="D32" s="820"/>
      <c r="E32" s="820"/>
      <c r="F32" s="200"/>
      <c r="G32" s="857" t="s">
        <v>49</v>
      </c>
      <c r="H32" s="858"/>
      <c r="I32" s="858"/>
      <c r="J32" s="858"/>
      <c r="K32" s="858"/>
      <c r="L32" s="858"/>
      <c r="M32" s="858"/>
      <c r="N32" s="858"/>
      <c r="O32" s="858"/>
      <c r="P32" s="858"/>
      <c r="Q32" s="858"/>
      <c r="R32" s="858"/>
      <c r="S32" s="858"/>
      <c r="T32" s="842"/>
      <c r="U32" s="865"/>
      <c r="AB32" s="312">
        <f>SUM(E36:J36)</f>
        <v>0</v>
      </c>
    </row>
    <row r="33" spans="1:28" ht="24.95" customHeight="1">
      <c r="A33" s="1"/>
      <c r="B33" s="1"/>
      <c r="C33" s="845" t="s">
        <v>50</v>
      </c>
      <c r="D33" s="846"/>
      <c r="E33" s="213"/>
      <c r="F33" s="214"/>
      <c r="G33" s="219"/>
      <c r="H33" s="231"/>
      <c r="I33" s="219"/>
      <c r="J33" s="220"/>
      <c r="K33" s="335" t="str">
        <f>IF(G29="Sélectionner","Cf tarification",IF(Z29=0,0,E33+G33+I33))</f>
        <v>Cf tarification</v>
      </c>
      <c r="L33" s="336" t="str">
        <f>IF(G29="Sélectionner","Cf tarification",IF(Z29=0,F33+H33+J33,0))</f>
        <v>Cf tarification</v>
      </c>
      <c r="M33" s="828"/>
      <c r="N33" s="232"/>
      <c r="O33" s="302">
        <f>P33*Q33</f>
        <v>0</v>
      </c>
      <c r="P33" s="509"/>
      <c r="Q33" s="303"/>
      <c r="R33" s="337">
        <f>IF(AB21=0,0,S33*O33*N33)</f>
        <v>0</v>
      </c>
      <c r="S33" s="338">
        <v>8</v>
      </c>
      <c r="T33" s="339" t="str">
        <f>IF(K33="Cf tarification","Cf tarification",IF(R33=0,0,K33/R33))</f>
        <v>Cf tarification</v>
      </c>
      <c r="U33" s="340" t="str">
        <f>IF(L33="Cf tarification","Cf tarification",IF(R33=0,0,L33/R33))</f>
        <v>Cf tarification</v>
      </c>
      <c r="AB33" s="312">
        <f>SUM(E39:J39)</f>
        <v>0</v>
      </c>
    </row>
    <row r="34" spans="1:28" ht="24.95" customHeight="1">
      <c r="A34" s="1"/>
      <c r="B34" s="1"/>
      <c r="C34" s="830" t="s">
        <v>51</v>
      </c>
      <c r="D34" s="831"/>
      <c r="E34" s="217"/>
      <c r="F34" s="218"/>
      <c r="G34" s="234"/>
      <c r="H34" s="218"/>
      <c r="I34" s="234"/>
      <c r="J34" s="235"/>
      <c r="K34" s="270" t="str">
        <f>IF(G29="Sélectionner","Cf tarification",IF(Z29=0,0,E34+G34+I34))</f>
        <v>Cf tarification</v>
      </c>
      <c r="L34" s="271" t="str">
        <f>IF(G29="Sélectionner","Cf tarification",IF(Z29=0,F34+H34+J34,0))</f>
        <v>Cf tarification</v>
      </c>
      <c r="M34" s="828"/>
      <c r="N34" s="232"/>
      <c r="O34" s="302">
        <f t="shared" ref="O34:O36" si="14">P34*Q34</f>
        <v>0</v>
      </c>
      <c r="P34" s="508"/>
      <c r="Q34" s="237"/>
      <c r="R34" s="333">
        <f>IF(AB28=0,0,S34*O34*N34)</f>
        <v>0</v>
      </c>
      <c r="S34" s="324">
        <v>8</v>
      </c>
      <c r="T34" s="341" t="str">
        <f t="shared" ref="T34:T35" si="15">IF(K34="Cf tarification","Cf tarification",IF(R34=0,0,K34/R34))</f>
        <v>Cf tarification</v>
      </c>
      <c r="U34" s="342" t="str">
        <f t="shared" ref="U34:U35" si="16">IF(L34="Cf tarification","Cf tarification",IF(R34=0,0,L34/R34))</f>
        <v>Cf tarification</v>
      </c>
      <c r="AB34" s="312">
        <f>SUM(E40:J40)</f>
        <v>0</v>
      </c>
    </row>
    <row r="35" spans="1:28" ht="24.95" customHeight="1">
      <c r="A35" s="1"/>
      <c r="B35" s="1"/>
      <c r="C35" s="830" t="s">
        <v>52</v>
      </c>
      <c r="D35" s="831"/>
      <c r="E35" s="217"/>
      <c r="F35" s="218"/>
      <c r="G35" s="234"/>
      <c r="H35" s="218"/>
      <c r="I35" s="234"/>
      <c r="J35" s="235"/>
      <c r="K35" s="270" t="str">
        <f>IF(G29="Sélectionner","Cf tarification",IF(Z29=0,0,E35+G35+I35))</f>
        <v>Cf tarification</v>
      </c>
      <c r="L35" s="271" t="str">
        <f>IF(G29="Sélectionner","Cf tarification",IF(Z29=0,F35+H35+J35,0))</f>
        <v>Cf tarification</v>
      </c>
      <c r="M35" s="828"/>
      <c r="N35" s="232"/>
      <c r="O35" s="302">
        <f t="shared" si="14"/>
        <v>0</v>
      </c>
      <c r="P35" s="508"/>
      <c r="Q35" s="237"/>
      <c r="R35" s="333">
        <f>IF(AB29=0,0,S35*O35*N35)</f>
        <v>0</v>
      </c>
      <c r="S35" s="324">
        <v>8</v>
      </c>
      <c r="T35" s="341" t="str">
        <f t="shared" si="15"/>
        <v>Cf tarification</v>
      </c>
      <c r="U35" s="342" t="str">
        <f t="shared" si="16"/>
        <v>Cf tarification</v>
      </c>
      <c r="AB35" s="312">
        <f>SUM(E23:J23)</f>
        <v>0</v>
      </c>
    </row>
    <row r="36" spans="1:28" ht="24.95" customHeight="1">
      <c r="A36" s="1"/>
      <c r="B36" s="1"/>
      <c r="C36" s="866" t="s">
        <v>53</v>
      </c>
      <c r="D36" s="867"/>
      <c r="E36" s="217"/>
      <c r="F36" s="218"/>
      <c r="G36" s="234"/>
      <c r="H36" s="218"/>
      <c r="I36" s="234"/>
      <c r="J36" s="235"/>
      <c r="K36" s="270" t="str">
        <f>IF(G29="Sélectionner","Cf tarification",IF(Z29=0,0,E36+G36+I36))</f>
        <v>Cf tarification</v>
      </c>
      <c r="L36" s="271" t="str">
        <f>IF(G29="Sélectionner","Cf tarification",IF(Z29=0,F36+H36+J36,0))</f>
        <v>Cf tarification</v>
      </c>
      <c r="M36" s="829"/>
      <c r="N36" s="232"/>
      <c r="O36" s="302">
        <f t="shared" si="14"/>
        <v>0</v>
      </c>
      <c r="P36" s="508"/>
      <c r="Q36" s="237"/>
      <c r="R36" s="333">
        <f>IF(AB32=0,0,S36*O36*N36)</f>
        <v>0</v>
      </c>
      <c r="S36" s="324">
        <v>8</v>
      </c>
      <c r="T36" s="341" t="str">
        <f>IF(K36="Cf tarification","Cf tarification",IF(R36=0,0,K36/R36))</f>
        <v>Cf tarification</v>
      </c>
      <c r="U36" s="342" t="str">
        <f>IF(L36="Cf tarification","Cf tarification",IF(R36=0,0,L36/R36))</f>
        <v>Cf tarification</v>
      </c>
      <c r="AB36" s="312">
        <f>SUM(E24:J24)</f>
        <v>0</v>
      </c>
    </row>
    <row r="37" spans="1:28" ht="24.95" customHeight="1" thickBot="1">
      <c r="A37" s="1"/>
      <c r="B37" s="1"/>
      <c r="C37" s="837" t="s">
        <v>47</v>
      </c>
      <c r="D37" s="838"/>
      <c r="E37" s="600">
        <f>SUM(E33:E36)</f>
        <v>0</v>
      </c>
      <c r="F37" s="601">
        <f t="shared" ref="F37:J37" si="17">SUM(F33:F36)</f>
        <v>0</v>
      </c>
      <c r="G37" s="602">
        <f t="shared" si="17"/>
        <v>0</v>
      </c>
      <c r="H37" s="603">
        <f t="shared" si="17"/>
        <v>0</v>
      </c>
      <c r="I37" s="604">
        <f t="shared" si="17"/>
        <v>0</v>
      </c>
      <c r="J37" s="605">
        <f t="shared" si="17"/>
        <v>0</v>
      </c>
      <c r="K37" s="606">
        <f>SUM(K33:K36)</f>
        <v>0</v>
      </c>
      <c r="L37" s="607">
        <f>SUM(L33:L36)</f>
        <v>0</v>
      </c>
      <c r="M37" s="582">
        <f>IF(G29="Sélectionner",0,IF(L37=0,E37/K37,F37/L37))</f>
        <v>0</v>
      </c>
      <c r="N37" s="608"/>
      <c r="O37" s="584">
        <f>IF(SUM(O33:O36)=0,0,SUM(O33:O36))</f>
        <v>0</v>
      </c>
      <c r="P37" s="590">
        <f>SUM(P33:P36)</f>
        <v>0</v>
      </c>
      <c r="Q37" s="586">
        <f>IF(P37=0,0,O37/P37)</f>
        <v>0</v>
      </c>
      <c r="R37" s="587">
        <f>SUM(R33:R36)</f>
        <v>0</v>
      </c>
      <c r="S37" s="588">
        <v>8</v>
      </c>
      <c r="T37" s="609">
        <f>IF(K37=0,0,IF(R37=0,0,K37/R37))</f>
        <v>0</v>
      </c>
      <c r="U37" s="610">
        <f>IF(L37=0,0,IF(R37=0,0,L37/R37))</f>
        <v>0</v>
      </c>
      <c r="AB37" s="312"/>
    </row>
    <row r="38" spans="1:28" ht="45" customHeight="1" thickBot="1">
      <c r="A38" s="95"/>
      <c r="B38" s="96"/>
      <c r="C38" s="819" t="s">
        <v>54</v>
      </c>
      <c r="D38" s="856"/>
      <c r="E38" s="856"/>
      <c r="F38" s="299"/>
      <c r="G38" s="857" t="s">
        <v>49</v>
      </c>
      <c r="H38" s="858"/>
      <c r="I38" s="858"/>
      <c r="J38" s="858"/>
      <c r="K38" s="843"/>
      <c r="L38" s="843"/>
      <c r="M38" s="858"/>
      <c r="N38" s="858"/>
      <c r="O38" s="858"/>
      <c r="P38" s="858"/>
      <c r="Q38" s="858"/>
      <c r="R38" s="843"/>
      <c r="S38" s="843"/>
      <c r="T38" s="843"/>
      <c r="U38" s="844"/>
      <c r="AB38" s="312"/>
    </row>
    <row r="39" spans="1:28" ht="24.95" customHeight="1">
      <c r="A39" s="33"/>
      <c r="B39" s="97"/>
      <c r="C39" s="845" t="s">
        <v>55</v>
      </c>
      <c r="D39" s="846"/>
      <c r="E39" s="230"/>
      <c r="F39" s="218"/>
      <c r="G39" s="213"/>
      <c r="H39" s="214"/>
      <c r="I39" s="215"/>
      <c r="J39" s="214"/>
      <c r="K39" s="330" t="str">
        <f>IF(G29="Sélectionner","Cf tarification",IF(Z29=0,0,E39+G39+I39))</f>
        <v>Cf tarification</v>
      </c>
      <c r="L39" s="331" t="str">
        <f>IF(G29="Sélectionner","Cf tarification",IF(Z29=0,F39+H39+J39,0))</f>
        <v>Cf tarification</v>
      </c>
      <c r="M39" s="859"/>
      <c r="N39" s="242"/>
      <c r="O39" s="222">
        <f>P39*Q39</f>
        <v>0</v>
      </c>
      <c r="P39" s="507"/>
      <c r="Q39" s="224"/>
      <c r="R39" s="332">
        <f>IF(AB33=0,0,S39*O39*N39)</f>
        <v>0</v>
      </c>
      <c r="S39" s="323">
        <v>8</v>
      </c>
      <c r="T39" s="339" t="str">
        <f>IF(K39="Cf tarification","Cf tarification",IF(R39=0,0,K39/R39))</f>
        <v>Cf tarification</v>
      </c>
      <c r="U39" s="340" t="str">
        <f>IF(L39="Cf tarification","Cf tarification",IF(R39=0,0,L39/R39))</f>
        <v>Cf tarification</v>
      </c>
    </row>
    <row r="40" spans="1:28" ht="24.95" customHeight="1">
      <c r="A40" s="33"/>
      <c r="B40" s="97"/>
      <c r="C40" s="830" t="s">
        <v>56</v>
      </c>
      <c r="D40" s="831"/>
      <c r="E40" s="217"/>
      <c r="F40" s="218"/>
      <c r="G40" s="217"/>
      <c r="H40" s="218"/>
      <c r="I40" s="234"/>
      <c r="J40" s="218"/>
      <c r="K40" s="270" t="str">
        <f>IF(G29="Sélectionner","Cf tarification",IF(Z29=0,0,E40+G40+I40))</f>
        <v>Cf tarification</v>
      </c>
      <c r="L40" s="271" t="str">
        <f>IF(G29="Sélectionner","Cf tarification",IF(Z29=0,F40+H40+J40,0))</f>
        <v>Cf tarification</v>
      </c>
      <c r="M40" s="860"/>
      <c r="N40" s="243"/>
      <c r="O40" s="226">
        <f>P40*Q40</f>
        <v>0</v>
      </c>
      <c r="P40" s="508"/>
      <c r="Q40" s="227"/>
      <c r="R40" s="333">
        <f>IF(AB34=0,0,S40*O40*N40)</f>
        <v>0</v>
      </c>
      <c r="S40" s="324">
        <v>8</v>
      </c>
      <c r="T40" s="341" t="str">
        <f>IF(K40="Cf tarification","Cf tarification",IF(R40=0,0,K40/R40))</f>
        <v>Cf tarification</v>
      </c>
      <c r="U40" s="342" t="str">
        <f>IF(L40="Cf tarification","Cf tarification",IF(R40=0,0,L40/R40))</f>
        <v>Cf tarification</v>
      </c>
    </row>
    <row r="41" spans="1:28" ht="24.95" customHeight="1" thickBot="1">
      <c r="A41" s="33"/>
      <c r="B41" s="97"/>
      <c r="C41" s="837" t="s">
        <v>47</v>
      </c>
      <c r="D41" s="838"/>
      <c r="E41" s="611">
        <f t="shared" ref="E41:L41" si="18">SUM(E39:E40)</f>
        <v>0</v>
      </c>
      <c r="F41" s="601">
        <f t="shared" si="18"/>
        <v>0</v>
      </c>
      <c r="G41" s="611">
        <f t="shared" si="18"/>
        <v>0</v>
      </c>
      <c r="H41" s="601">
        <f t="shared" si="18"/>
        <v>0</v>
      </c>
      <c r="I41" s="612">
        <f t="shared" si="18"/>
        <v>0</v>
      </c>
      <c r="J41" s="601">
        <f t="shared" si="18"/>
        <v>0</v>
      </c>
      <c r="K41" s="606">
        <f>SUM(K39:K40)</f>
        <v>0</v>
      </c>
      <c r="L41" s="601">
        <f t="shared" si="18"/>
        <v>0</v>
      </c>
      <c r="M41" s="582">
        <f>IF(G29="Sélectionner",0,IF(L41=0,E41/K41,F41/L41))</f>
        <v>0</v>
      </c>
      <c r="N41" s="583">
        <f>IF(O41=0,0,R41/Q41/P41/S41)</f>
        <v>0</v>
      </c>
      <c r="O41" s="584">
        <f>IF(SUM(O39:O40)=0,0,SUM(O39:O40))</f>
        <v>0</v>
      </c>
      <c r="P41" s="590">
        <f>SUM(P39:P40)</f>
        <v>0</v>
      </c>
      <c r="Q41" s="586">
        <f>IF(P41=0,0,O41/P41)</f>
        <v>0</v>
      </c>
      <c r="R41" s="587">
        <f>SUM(R39:R40)</f>
        <v>0</v>
      </c>
      <c r="S41" s="588">
        <v>8</v>
      </c>
      <c r="T41" s="609">
        <f>IF(K41=0,0,IF(R41=0,0,K41/R41))</f>
        <v>0</v>
      </c>
      <c r="U41" s="610">
        <f>IF(L41=0,0,IF(R41=0,0,L41/R41))</f>
        <v>0</v>
      </c>
    </row>
    <row r="42" spans="1:28" ht="24.95" customHeight="1" thickBot="1">
      <c r="A42" s="33"/>
      <c r="B42" s="33"/>
      <c r="C42" s="184"/>
      <c r="D42" s="108"/>
      <c r="E42" s="245"/>
      <c r="F42" s="245"/>
      <c r="G42" s="245"/>
      <c r="H42" s="245"/>
      <c r="I42" s="245"/>
      <c r="J42" s="245"/>
      <c r="K42" s="245"/>
      <c r="L42" s="245"/>
      <c r="M42" s="246"/>
      <c r="N42" s="247"/>
      <c r="O42" s="248"/>
      <c r="P42" s="247"/>
      <c r="Q42" s="249"/>
      <c r="R42" s="238"/>
      <c r="S42" s="247"/>
      <c r="T42" s="246"/>
      <c r="U42" s="246"/>
    </row>
    <row r="43" spans="1:28" ht="24.95" customHeight="1" thickBot="1">
      <c r="A43" s="847" t="s">
        <v>85</v>
      </c>
      <c r="B43" s="848"/>
      <c r="C43" s="848"/>
      <c r="D43" s="849"/>
      <c r="E43" s="613">
        <f>E37+E41</f>
        <v>0</v>
      </c>
      <c r="F43" s="613">
        <f>F37+F41+E25+E21</f>
        <v>0</v>
      </c>
      <c r="G43" s="613">
        <f>G37+G41</f>
        <v>0</v>
      </c>
      <c r="H43" s="613">
        <f>H37+H41+G25+G21</f>
        <v>0</v>
      </c>
      <c r="I43" s="613">
        <f>I37+I41</f>
        <v>0</v>
      </c>
      <c r="J43" s="613">
        <f>J37+J41+I25+I21</f>
        <v>0</v>
      </c>
      <c r="K43" s="613">
        <f>K37+K41</f>
        <v>0</v>
      </c>
      <c r="L43" s="614">
        <f>L37+L41+K25+K21</f>
        <v>0</v>
      </c>
      <c r="M43" s="238"/>
      <c r="N43" s="239"/>
      <c r="O43" s="615">
        <f>+O21+O37+O41+O25</f>
        <v>0</v>
      </c>
      <c r="P43" s="240"/>
      <c r="Q43" s="241"/>
      <c r="R43" s="616">
        <f>+R21+R37+R41+R25</f>
        <v>0</v>
      </c>
      <c r="S43" s="239"/>
      <c r="T43" s="617">
        <f>IF(K43=0,0,IF(R43=0,0,K43/R43))</f>
        <v>0</v>
      </c>
      <c r="U43" s="618">
        <f>IF(L43=0,0,IF(R43=0,0,L43/R43))</f>
        <v>0</v>
      </c>
    </row>
    <row r="44" spans="1:28" ht="20.100000000000001" customHeight="1" thickBot="1">
      <c r="A44" s="75"/>
      <c r="B44" s="75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102"/>
      <c r="O44" s="850" t="s">
        <v>59</v>
      </c>
      <c r="P44" s="94"/>
      <c r="Q44" s="103"/>
      <c r="R44" s="850" t="s">
        <v>60</v>
      </c>
      <c r="S44" s="104" t="s">
        <v>61</v>
      </c>
      <c r="T44" s="853">
        <f>IF(R43=0,0,(K43+L43)/R43)</f>
        <v>0</v>
      </c>
      <c r="U44" s="854"/>
    </row>
    <row r="45" spans="1:28" ht="34.5" customHeight="1" thickBot="1">
      <c r="A45" s="1"/>
      <c r="B45" s="1"/>
      <c r="C45" s="855"/>
      <c r="D45" s="538"/>
      <c r="E45" s="14"/>
      <c r="F45" s="538"/>
      <c r="G45" s="15"/>
      <c r="H45" s="15"/>
      <c r="I45" s="2"/>
      <c r="J45" s="2"/>
      <c r="K45" s="2"/>
      <c r="L45" s="2"/>
      <c r="M45" s="2"/>
      <c r="N45" s="102"/>
      <c r="O45" s="851"/>
      <c r="P45" s="2"/>
      <c r="Q45" s="29"/>
      <c r="R45" s="852"/>
      <c r="S45" s="29"/>
      <c r="T45" s="29"/>
      <c r="U45" s="29"/>
    </row>
    <row r="46" spans="1:28" ht="18.75" customHeight="1">
      <c r="A46" s="1"/>
      <c r="B46" s="1"/>
      <c r="C46" s="855"/>
      <c r="D46" s="538"/>
      <c r="E46" s="105"/>
      <c r="F46" s="105"/>
      <c r="G46" s="105"/>
      <c r="H46" s="105"/>
      <c r="I46" s="2"/>
      <c r="J46" s="2"/>
      <c r="K46" s="29"/>
      <c r="L46" s="29"/>
      <c r="M46" s="29"/>
      <c r="N46" s="106"/>
      <c r="O46" s="538"/>
      <c r="P46" s="2"/>
      <c r="Q46" s="2"/>
      <c r="R46" s="538"/>
      <c r="S46" s="2"/>
      <c r="T46" s="2"/>
      <c r="U46" s="2"/>
    </row>
  </sheetData>
  <sheetProtection password="C3A6" sheet="1" objects="1" scenarios="1"/>
  <protectedRanges>
    <protectedRange sqref="L28" name="Plage1"/>
  </protectedRanges>
  <mergeCells count="123">
    <mergeCell ref="G23:H23"/>
    <mergeCell ref="G24:H24"/>
    <mergeCell ref="G25:H25"/>
    <mergeCell ref="G27:H27"/>
    <mergeCell ref="E23:F23"/>
    <mergeCell ref="E24:F24"/>
    <mergeCell ref="E25:F25"/>
    <mergeCell ref="E27:F27"/>
    <mergeCell ref="T27:U27"/>
    <mergeCell ref="K23:L23"/>
    <mergeCell ref="K24:L24"/>
    <mergeCell ref="K25:L25"/>
    <mergeCell ref="K27:L27"/>
    <mergeCell ref="I23:J23"/>
    <mergeCell ref="I24:J24"/>
    <mergeCell ref="I25:J25"/>
    <mergeCell ref="I27:J27"/>
    <mergeCell ref="T18:U18"/>
    <mergeCell ref="T19:U19"/>
    <mergeCell ref="T20:U20"/>
    <mergeCell ref="T21:U21"/>
    <mergeCell ref="T23:U23"/>
    <mergeCell ref="I18:J18"/>
    <mergeCell ref="I19:J19"/>
    <mergeCell ref="I20:J20"/>
    <mergeCell ref="K18:L18"/>
    <mergeCell ref="K19:L19"/>
    <mergeCell ref="K20:L20"/>
    <mergeCell ref="C27:D27"/>
    <mergeCell ref="C29:F29"/>
    <mergeCell ref="G29:H29"/>
    <mergeCell ref="C32:E32"/>
    <mergeCell ref="G32:U32"/>
    <mergeCell ref="C33:D33"/>
    <mergeCell ref="M33:M36"/>
    <mergeCell ref="C34:D34"/>
    <mergeCell ref="C35:D35"/>
    <mergeCell ref="C36:D36"/>
    <mergeCell ref="U30:U31"/>
    <mergeCell ref="K30:L30"/>
    <mergeCell ref="E30:F30"/>
    <mergeCell ref="G30:H30"/>
    <mergeCell ref="I30:J30"/>
    <mergeCell ref="C30:D31"/>
    <mergeCell ref="O29:Q29"/>
    <mergeCell ref="R29:S29"/>
    <mergeCell ref="K29:L29"/>
    <mergeCell ref="M30:M31"/>
    <mergeCell ref="O30:Q30"/>
    <mergeCell ref="R30:S30"/>
    <mergeCell ref="T30:T31"/>
    <mergeCell ref="A43:D43"/>
    <mergeCell ref="O44:O45"/>
    <mergeCell ref="R44:R45"/>
    <mergeCell ref="T44:U44"/>
    <mergeCell ref="C45:C46"/>
    <mergeCell ref="C37:D37"/>
    <mergeCell ref="C38:E38"/>
    <mergeCell ref="G38:U38"/>
    <mergeCell ref="C39:D39"/>
    <mergeCell ref="M39:M40"/>
    <mergeCell ref="C40:D40"/>
    <mergeCell ref="C41:D41"/>
    <mergeCell ref="C25:D25"/>
    <mergeCell ref="I21:J21"/>
    <mergeCell ref="K21:L21"/>
    <mergeCell ref="T24:U24"/>
    <mergeCell ref="T25:U25"/>
    <mergeCell ref="C17:E17"/>
    <mergeCell ref="G17:U17"/>
    <mergeCell ref="C18:D18"/>
    <mergeCell ref="M18:M20"/>
    <mergeCell ref="C19:D19"/>
    <mergeCell ref="C20:D20"/>
    <mergeCell ref="E18:F18"/>
    <mergeCell ref="E19:F19"/>
    <mergeCell ref="E20:F20"/>
    <mergeCell ref="E21:F21"/>
    <mergeCell ref="G18:H18"/>
    <mergeCell ref="G19:H19"/>
    <mergeCell ref="G20:H20"/>
    <mergeCell ref="G21:H21"/>
    <mergeCell ref="C21:D21"/>
    <mergeCell ref="C22:E22"/>
    <mergeCell ref="G22:U22"/>
    <mergeCell ref="C23:D23"/>
    <mergeCell ref="C24:D24"/>
    <mergeCell ref="O12:R12"/>
    <mergeCell ref="C13:F13"/>
    <mergeCell ref="E9:F9"/>
    <mergeCell ref="G9:K9"/>
    <mergeCell ref="E10:F10"/>
    <mergeCell ref="G10:K10"/>
    <mergeCell ref="O10:R10"/>
    <mergeCell ref="G13:K13"/>
    <mergeCell ref="E16:F16"/>
    <mergeCell ref="G16:H16"/>
    <mergeCell ref="C14:D16"/>
    <mergeCell ref="E14:M14"/>
    <mergeCell ref="N14:U14"/>
    <mergeCell ref="E15:F15"/>
    <mergeCell ref="G15:H15"/>
    <mergeCell ref="I15:J15"/>
    <mergeCell ref="K15:L15"/>
    <mergeCell ref="M15:M16"/>
    <mergeCell ref="O15:Q15"/>
    <mergeCell ref="R15:S15"/>
    <mergeCell ref="T15:U16"/>
    <mergeCell ref="I16:J16"/>
    <mergeCell ref="K16:L16"/>
    <mergeCell ref="C2:U2"/>
    <mergeCell ref="C3:U4"/>
    <mergeCell ref="O6:Q7"/>
    <mergeCell ref="E7:K7"/>
    <mergeCell ref="E8:F8"/>
    <mergeCell ref="G8:K8"/>
    <mergeCell ref="M8:N8"/>
    <mergeCell ref="O8:R8"/>
    <mergeCell ref="U10:U11"/>
    <mergeCell ref="E11:F11"/>
    <mergeCell ref="G11:K11"/>
    <mergeCell ref="O11:R11"/>
    <mergeCell ref="T10:T11"/>
  </mergeCells>
  <conditionalFormatting sqref="K33:K36">
    <cfRule type="containsText" dxfId="62" priority="43" operator="containsText" text="Voir tarifs">
      <formula>NOT(ISERROR(SEARCH("Voir tarifs",K33)))</formula>
    </cfRule>
  </conditionalFormatting>
  <conditionalFormatting sqref="L33:L36">
    <cfRule type="containsText" dxfId="61" priority="42" operator="containsText" text="Voir tarifs">
      <formula>NOT(ISERROR(SEARCH("Voir tarifs",L33)))</formula>
    </cfRule>
  </conditionalFormatting>
  <conditionalFormatting sqref="K39:K40">
    <cfRule type="containsText" dxfId="60" priority="41" operator="containsText" text="Voir tarifs">
      <formula>NOT(ISERROR(SEARCH("Voir tarifs",K39)))</formula>
    </cfRule>
  </conditionalFormatting>
  <conditionalFormatting sqref="L39:L40">
    <cfRule type="containsText" dxfId="59" priority="40" operator="containsText" text="Voir tarifs">
      <formula>NOT(ISERROR(SEARCH("Voir tarifs",L39)))</formula>
    </cfRule>
  </conditionalFormatting>
  <conditionalFormatting sqref="K33:L36">
    <cfRule type="containsText" dxfId="58" priority="27" operator="containsText" text="Cf tarification">
      <formula>NOT(ISERROR(SEARCH("Cf tarification",K33)))</formula>
    </cfRule>
  </conditionalFormatting>
  <conditionalFormatting sqref="K39:L40">
    <cfRule type="containsText" dxfId="57" priority="26" operator="containsText" text="Cf tarification">
      <formula>NOT(ISERROR(SEARCH("Cf tarification",K39)))</formula>
    </cfRule>
  </conditionalFormatting>
  <conditionalFormatting sqref="T33:U36">
    <cfRule type="containsText" dxfId="56" priority="24" operator="containsText" text="Cf tarification">
      <formula>NOT(ISERROR(SEARCH("Cf tarification",T33)))</formula>
    </cfRule>
  </conditionalFormatting>
  <conditionalFormatting sqref="T39:U40">
    <cfRule type="containsText" dxfId="55" priority="23" operator="containsText" text="Cf tarification">
      <formula>NOT(ISERROR(SEARCH("Cf tarification",T39)))</formula>
    </cfRule>
  </conditionalFormatting>
  <conditionalFormatting sqref="K18:K20">
    <cfRule type="containsText" dxfId="54" priority="15" operator="containsText" text="Voir tarifs">
      <formula>NOT(ISERROR(SEARCH("Voir tarifs",K18)))</formula>
    </cfRule>
  </conditionalFormatting>
  <conditionalFormatting sqref="K18:K20">
    <cfRule type="containsText" dxfId="53" priority="14" operator="containsText" text="Cf tarification">
      <formula>NOT(ISERROR(SEARCH("Cf tarification",K18)))</formula>
    </cfRule>
  </conditionalFormatting>
  <conditionalFormatting sqref="K18:K20">
    <cfRule type="containsText" dxfId="52" priority="13" operator="containsText" text="Cf tarification">
      <formula>NOT(ISERROR(SEARCH("Cf tarification",K18)))</formula>
    </cfRule>
  </conditionalFormatting>
  <conditionalFormatting sqref="K18:K20">
    <cfRule type="containsText" dxfId="51" priority="12" operator="containsText" text="Cf tarification">
      <formula>NOT(ISERROR(SEARCH("Cf tarification",K18)))</formula>
    </cfRule>
  </conditionalFormatting>
  <conditionalFormatting sqref="T18:T20">
    <cfRule type="containsText" dxfId="50" priority="11" operator="containsText" text="Cf tarification">
      <formula>NOT(ISERROR(SEARCH("Cf tarification",T18)))</formula>
    </cfRule>
  </conditionalFormatting>
  <conditionalFormatting sqref="T23:T24">
    <cfRule type="containsText" dxfId="49" priority="9" operator="containsText" text="Cf tarification">
      <formula>NOT(ISERROR(SEARCH("Cf tarification",T23)))</formula>
    </cfRule>
  </conditionalFormatting>
  <conditionalFormatting sqref="K23:K24">
    <cfRule type="containsText" dxfId="48" priority="8" operator="containsText" text="Voir tarifs">
      <formula>NOT(ISERROR(SEARCH("Voir tarifs",K23)))</formula>
    </cfRule>
  </conditionalFormatting>
  <conditionalFormatting sqref="K23:K24">
    <cfRule type="containsText" dxfId="47" priority="7" operator="containsText" text="Cf tarification">
      <formula>NOT(ISERROR(SEARCH("Cf tarification",K23)))</formula>
    </cfRule>
  </conditionalFormatting>
  <dataValidations count="2">
    <dataValidation type="list" allowBlank="1" showInputMessage="1" showErrorMessage="1" sqref="G29">
      <formula1>$AB$3:$AB$10</formula1>
    </dataValidation>
    <dataValidation type="list" allowBlank="1" showDropDown="1" showInputMessage="1" showErrorMessage="1" sqref="B22:B23 B38">
      <formula1>$T$7:$T$13</formula1>
    </dataValidation>
  </dataValidations>
  <pageMargins left="0.70866141732283472" right="0.70866141732283472" top="0.74803149606299213" bottom="0.74803149606299213" header="0.31496062992125984" footer="0.31496062992125984"/>
  <pageSetup paperSize="9" scale="3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39833F92-AE19-462C-9ABD-733E1FE7FF51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N18:N20 P18:Q20 G23:G24 I23:I24</xm:sqref>
        </x14:conditionalFormatting>
        <x14:conditionalFormatting xmlns:xm="http://schemas.microsoft.com/office/excel/2006/main">
          <x14:cfRule type="expression" priority="19" id="{9BFC9C50-45E0-4D45-B168-A27A3947E674}">
            <xm:f>'1- Identification'!$F$15:$J$15=0</xm:f>
            <x14:dxf>
              <fill>
                <patternFill>
                  <bgColor theme="0" tint="-0.24994659260841701"/>
                </patternFill>
              </fill>
            </x14:dxf>
          </x14:cfRule>
          <xm:sqref>G29:H29 E33:J36 N33:N36 P33:Q36 E39:J40 N39:N40 P39:Q40</xm:sqref>
        </x14:conditionalFormatting>
        <x14:conditionalFormatting xmlns:xm="http://schemas.microsoft.com/office/excel/2006/main">
          <x14:cfRule type="expression" priority="18" id="{CCBE1890-1115-432C-976A-22B3760718EC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E18:E20</xm:sqref>
        </x14:conditionalFormatting>
        <x14:conditionalFormatting xmlns:xm="http://schemas.microsoft.com/office/excel/2006/main">
          <x14:cfRule type="expression" priority="17" id="{718EB580-1A4A-4863-9A62-07DF476D9844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G18:G20</xm:sqref>
        </x14:conditionalFormatting>
        <x14:conditionalFormatting xmlns:xm="http://schemas.microsoft.com/office/excel/2006/main">
          <x14:cfRule type="expression" priority="16" id="{482702F6-CA98-4C24-979B-B8C870E408AA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I18:I20</xm:sqref>
        </x14:conditionalFormatting>
        <x14:conditionalFormatting xmlns:xm="http://schemas.microsoft.com/office/excel/2006/main">
          <x14:cfRule type="expression" priority="3" id="{893C372F-B1D3-4C21-95BD-889EE46FAF1B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E23:E24</xm:sqref>
        </x14:conditionalFormatting>
        <x14:conditionalFormatting xmlns:xm="http://schemas.microsoft.com/office/excel/2006/main">
          <x14:cfRule type="expression" priority="2" id="{B2915D6E-5D1C-4570-821E-1767FE3795FE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N23:N24</xm:sqref>
        </x14:conditionalFormatting>
        <x14:conditionalFormatting xmlns:xm="http://schemas.microsoft.com/office/excel/2006/main">
          <x14:cfRule type="expression" priority="1" id="{7431CEC0-DE37-47B2-B786-56C9ED790149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P23:Q24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AC46"/>
  <sheetViews>
    <sheetView showGridLines="0" topLeftCell="A16" zoomScale="60" zoomScaleNormal="60" workbookViewId="0">
      <selection activeCell="AD14" sqref="AD14"/>
    </sheetView>
  </sheetViews>
  <sheetFormatPr baseColWidth="10" defaultColWidth="9.140625" defaultRowHeight="15"/>
  <cols>
    <col min="1" max="1" width="15.85546875" style="305" customWidth="1"/>
    <col min="2" max="2" width="10.7109375" style="305" customWidth="1"/>
    <col min="3" max="4" width="10.42578125" style="305" customWidth="1"/>
    <col min="5" max="10" width="11.7109375" style="305" customWidth="1"/>
    <col min="11" max="12" width="15.28515625" style="305" customWidth="1"/>
    <col min="13" max="13" width="12.7109375" style="305" customWidth="1"/>
    <col min="14" max="14" width="13.28515625" style="305" customWidth="1"/>
    <col min="15" max="15" width="15.7109375" style="305" customWidth="1"/>
    <col min="16" max="18" width="13.28515625" style="305" customWidth="1"/>
    <col min="19" max="19" width="9.85546875" style="305" customWidth="1"/>
    <col min="20" max="21" width="17" style="305" customWidth="1"/>
    <col min="22" max="24" width="9.140625" style="305"/>
    <col min="25" max="25" width="9.140625" style="305" customWidth="1"/>
    <col min="26" max="26" width="26.140625" style="305" hidden="1" customWidth="1"/>
    <col min="27" max="27" width="28.28515625" style="305" hidden="1" customWidth="1"/>
    <col min="28" max="28" width="17.140625" style="305" hidden="1" customWidth="1"/>
    <col min="29" max="29" width="18.28515625" style="305" hidden="1" customWidth="1"/>
    <col min="30" max="30" width="9.140625" style="305" customWidth="1"/>
    <col min="31" max="16384" width="9.140625" style="305"/>
  </cols>
  <sheetData>
    <row r="1" spans="1:28" ht="18.75" customHeight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8" ht="31.5" customHeight="1">
      <c r="A2" s="5"/>
      <c r="B2" s="6"/>
      <c r="C2" s="728" t="s">
        <v>230</v>
      </c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29"/>
      <c r="O2" s="729"/>
      <c r="P2" s="729"/>
      <c r="Q2" s="729"/>
      <c r="R2" s="729"/>
      <c r="S2" s="729"/>
      <c r="T2" s="729"/>
      <c r="U2" s="730"/>
      <c r="Z2" s="306" t="s">
        <v>102</v>
      </c>
      <c r="AA2" s="307"/>
      <c r="AB2" s="307" t="s">
        <v>106</v>
      </c>
    </row>
    <row r="3" spans="1:28" ht="31.5" customHeight="1">
      <c r="A3" s="5"/>
      <c r="B3" s="6"/>
      <c r="C3" s="731" t="s">
        <v>236</v>
      </c>
      <c r="D3" s="732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4"/>
      <c r="AA3" s="318"/>
      <c r="AB3" s="304" t="s">
        <v>98</v>
      </c>
    </row>
    <row r="4" spans="1:28" ht="11.45" customHeight="1">
      <c r="A4" s="5"/>
      <c r="B4" s="6"/>
      <c r="C4" s="735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7"/>
      <c r="AA4" s="319"/>
      <c r="AB4" s="13" t="s">
        <v>94</v>
      </c>
    </row>
    <row r="5" spans="1:28" ht="11.45" customHeight="1" thickBot="1">
      <c r="A5" s="1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AA5" s="319"/>
      <c r="AB5" s="13" t="s">
        <v>95</v>
      </c>
    </row>
    <row r="6" spans="1:28" ht="30" customHeight="1">
      <c r="A6" s="1"/>
      <c r="B6" s="1"/>
      <c r="C6" s="2"/>
      <c r="D6" s="2"/>
      <c r="E6" s="934" t="s">
        <v>21</v>
      </c>
      <c r="F6" s="935"/>
      <c r="G6" s="935"/>
      <c r="H6" s="935"/>
      <c r="I6" s="935"/>
      <c r="J6" s="935"/>
      <c r="K6" s="936"/>
      <c r="M6" s="13"/>
      <c r="N6" s="13"/>
      <c r="O6" s="952" t="s">
        <v>112</v>
      </c>
      <c r="P6" s="953"/>
      <c r="Q6" s="954"/>
      <c r="R6" s="69"/>
      <c r="S6" s="15"/>
      <c r="AA6" s="319"/>
      <c r="AB6" s="13" t="s">
        <v>96</v>
      </c>
    </row>
    <row r="7" spans="1:28" ht="30" customHeight="1" thickBot="1">
      <c r="A7" s="1"/>
      <c r="B7" s="1"/>
      <c r="C7" s="2"/>
      <c r="D7" s="2"/>
      <c r="E7" s="704" t="s">
        <v>1</v>
      </c>
      <c r="F7" s="705"/>
      <c r="G7" s="746">
        <f>+'1- Identification'!F9</f>
        <v>0</v>
      </c>
      <c r="H7" s="747"/>
      <c r="I7" s="747"/>
      <c r="J7" s="747"/>
      <c r="K7" s="748"/>
      <c r="M7" s="70" t="s">
        <v>265</v>
      </c>
      <c r="N7" s="70"/>
      <c r="O7" s="955"/>
      <c r="P7" s="956"/>
      <c r="Q7" s="957"/>
      <c r="R7" s="32"/>
      <c r="S7" s="32"/>
      <c r="Z7" s="205"/>
      <c r="AA7" s="319"/>
      <c r="AB7" s="13" t="s">
        <v>97</v>
      </c>
    </row>
    <row r="8" spans="1:28" ht="35.1" customHeight="1">
      <c r="A8" s="1"/>
      <c r="B8" s="1"/>
      <c r="C8" s="2"/>
      <c r="D8" s="2"/>
      <c r="E8" s="771" t="s">
        <v>249</v>
      </c>
      <c r="F8" s="762"/>
      <c r="G8" s="746">
        <f>+'1- Identification'!F10</f>
        <v>0</v>
      </c>
      <c r="H8" s="747"/>
      <c r="I8" s="747"/>
      <c r="J8" s="747"/>
      <c r="K8" s="748"/>
      <c r="M8" s="70"/>
      <c r="N8" s="70"/>
      <c r="O8" s="750" t="s">
        <v>118</v>
      </c>
      <c r="P8" s="751"/>
      <c r="Q8" s="751"/>
      <c r="R8" s="752"/>
      <c r="S8" s="543"/>
      <c r="T8" s="309"/>
      <c r="U8" s="309"/>
      <c r="Z8" s="23"/>
      <c r="AA8" s="319"/>
      <c r="AB8" s="13" t="s">
        <v>99</v>
      </c>
    </row>
    <row r="9" spans="1:28" ht="35.1" customHeight="1" thickBot="1">
      <c r="A9" s="1"/>
      <c r="B9" s="1"/>
      <c r="C9" s="2"/>
      <c r="D9" s="2"/>
      <c r="E9" s="755" t="s">
        <v>10</v>
      </c>
      <c r="F9" s="756"/>
      <c r="G9" s="757">
        <f>+'1- Identification'!F14</f>
        <v>0</v>
      </c>
      <c r="H9" s="758"/>
      <c r="I9" s="758"/>
      <c r="J9" s="758"/>
      <c r="K9" s="759"/>
      <c r="L9" s="320"/>
      <c r="M9" s="2"/>
      <c r="N9" s="2"/>
      <c r="O9" s="359" t="s">
        <v>247</v>
      </c>
      <c r="P9" s="358"/>
      <c r="Q9" s="358"/>
      <c r="R9" s="358"/>
      <c r="S9" s="555"/>
      <c r="T9" s="309"/>
      <c r="U9" s="309"/>
      <c r="Z9" s="23"/>
      <c r="AA9" s="320"/>
      <c r="AB9" s="13" t="s">
        <v>100</v>
      </c>
    </row>
    <row r="10" spans="1:28" ht="35.1" customHeight="1">
      <c r="A10" s="1"/>
      <c r="B10" s="1"/>
      <c r="C10" s="2"/>
      <c r="D10" s="2"/>
      <c r="E10" s="755" t="s">
        <v>11</v>
      </c>
      <c r="F10" s="756"/>
      <c r="G10" s="757">
        <f>+'1- Identification'!F15</f>
        <v>0</v>
      </c>
      <c r="H10" s="758"/>
      <c r="I10" s="758"/>
      <c r="J10" s="758"/>
      <c r="K10" s="759"/>
      <c r="L10" s="320"/>
      <c r="M10" s="70"/>
      <c r="N10" s="70"/>
      <c r="O10" s="760" t="s">
        <v>119</v>
      </c>
      <c r="P10" s="761"/>
      <c r="Q10" s="761"/>
      <c r="R10" s="762"/>
      <c r="S10" s="553"/>
      <c r="T10" s="763" t="s">
        <v>120</v>
      </c>
      <c r="U10" s="937" t="s">
        <v>121</v>
      </c>
      <c r="AA10" s="320"/>
      <c r="AB10" s="13" t="s">
        <v>101</v>
      </c>
    </row>
    <row r="11" spans="1:28" ht="35.1" customHeight="1">
      <c r="A11" s="1"/>
      <c r="B11" s="1"/>
      <c r="C11" s="2"/>
      <c r="D11" s="2"/>
      <c r="E11" s="2"/>
      <c r="F11" s="2"/>
      <c r="G11" s="2"/>
      <c r="H11" s="2"/>
      <c r="I11" s="2"/>
      <c r="J11" s="2"/>
      <c r="K11" s="29"/>
      <c r="M11" s="939"/>
      <c r="N11" s="939"/>
      <c r="O11" s="760" t="s">
        <v>22</v>
      </c>
      <c r="P11" s="761"/>
      <c r="Q11" s="761"/>
      <c r="R11" s="762"/>
      <c r="S11" s="355"/>
      <c r="T11" s="764"/>
      <c r="U11" s="938"/>
      <c r="AB11" s="320"/>
    </row>
    <row r="12" spans="1:28" ht="35.1" customHeight="1" thickBot="1">
      <c r="A12" s="1"/>
      <c r="B12" s="1"/>
      <c r="C12" s="2"/>
      <c r="D12" s="2"/>
      <c r="O12" s="765" t="s">
        <v>233</v>
      </c>
      <c r="P12" s="766"/>
      <c r="Q12" s="766"/>
      <c r="R12" s="767"/>
      <c r="S12" s="639"/>
      <c r="T12" s="556">
        <f>IF(S9=0,0,(S9/S10))</f>
        <v>0</v>
      </c>
      <c r="U12" s="638">
        <f>S11*T12*S8</f>
        <v>0</v>
      </c>
      <c r="Z12" s="307"/>
      <c r="AB12" s="320"/>
    </row>
    <row r="13" spans="1:28" ht="39.950000000000003" customHeight="1" thickBot="1">
      <c r="A13" s="1"/>
      <c r="B13" s="1"/>
      <c r="C13" s="768" t="s">
        <v>125</v>
      </c>
      <c r="D13" s="769"/>
      <c r="E13" s="769"/>
      <c r="F13" s="770"/>
      <c r="G13" s="772" t="s">
        <v>256</v>
      </c>
      <c r="H13" s="773"/>
      <c r="I13" s="773"/>
      <c r="J13" s="773"/>
      <c r="K13" s="774"/>
      <c r="L13" s="13"/>
      <c r="M13" s="2"/>
      <c r="N13" s="2"/>
      <c r="O13" s="2"/>
      <c r="P13" s="2"/>
      <c r="Q13" s="32"/>
      <c r="R13" s="32"/>
      <c r="S13" s="32"/>
      <c r="AB13" s="320"/>
    </row>
    <row r="14" spans="1:28" ht="37.5" customHeight="1" thickBot="1">
      <c r="A14" s="1"/>
      <c r="B14" s="1"/>
      <c r="C14" s="777" t="s">
        <v>234</v>
      </c>
      <c r="D14" s="778"/>
      <c r="E14" s="940" t="s">
        <v>23</v>
      </c>
      <c r="F14" s="941"/>
      <c r="G14" s="942"/>
      <c r="H14" s="942"/>
      <c r="I14" s="942"/>
      <c r="J14" s="942"/>
      <c r="K14" s="942"/>
      <c r="L14" s="942"/>
      <c r="M14" s="943"/>
      <c r="N14" s="786" t="s">
        <v>24</v>
      </c>
      <c r="O14" s="787"/>
      <c r="P14" s="787"/>
      <c r="Q14" s="787"/>
      <c r="R14" s="787"/>
      <c r="S14" s="787"/>
      <c r="T14" s="787"/>
      <c r="U14" s="788"/>
      <c r="Z14" s="32"/>
      <c r="AA14" s="15"/>
      <c r="AB14" s="320"/>
    </row>
    <row r="15" spans="1:28" ht="41.25" customHeight="1">
      <c r="A15" s="1"/>
      <c r="B15" s="1"/>
      <c r="C15" s="779"/>
      <c r="D15" s="780"/>
      <c r="E15" s="789" t="s">
        <v>25</v>
      </c>
      <c r="F15" s="790"/>
      <c r="G15" s="789" t="s">
        <v>26</v>
      </c>
      <c r="H15" s="791"/>
      <c r="I15" s="792" t="s">
        <v>27</v>
      </c>
      <c r="J15" s="793"/>
      <c r="K15" s="944" t="s">
        <v>28</v>
      </c>
      <c r="L15" s="945"/>
      <c r="M15" s="796" t="s">
        <v>29</v>
      </c>
      <c r="N15" s="74" t="s">
        <v>30</v>
      </c>
      <c r="O15" s="798" t="s">
        <v>31</v>
      </c>
      <c r="P15" s="799"/>
      <c r="Q15" s="800"/>
      <c r="R15" s="801" t="s">
        <v>32</v>
      </c>
      <c r="S15" s="802"/>
      <c r="T15" s="803" t="s">
        <v>251</v>
      </c>
      <c r="U15" s="804"/>
    </row>
    <row r="16" spans="1:28" ht="105.75" customHeight="1" thickBot="1">
      <c r="A16" s="75"/>
      <c r="B16" s="75"/>
      <c r="C16" s="781"/>
      <c r="D16" s="782"/>
      <c r="E16" s="775" t="s">
        <v>250</v>
      </c>
      <c r="F16" s="776"/>
      <c r="G16" s="775" t="s">
        <v>250</v>
      </c>
      <c r="H16" s="776"/>
      <c r="I16" s="775" t="s">
        <v>250</v>
      </c>
      <c r="J16" s="776"/>
      <c r="K16" s="807" t="s">
        <v>252</v>
      </c>
      <c r="L16" s="808"/>
      <c r="M16" s="797"/>
      <c r="N16" s="80" t="s">
        <v>37</v>
      </c>
      <c r="O16" s="81" t="s">
        <v>38</v>
      </c>
      <c r="P16" s="82" t="s">
        <v>39</v>
      </c>
      <c r="Q16" s="83" t="s">
        <v>40</v>
      </c>
      <c r="R16" s="84" t="s">
        <v>41</v>
      </c>
      <c r="S16" s="78" t="s">
        <v>42</v>
      </c>
      <c r="T16" s="805"/>
      <c r="U16" s="806"/>
    </row>
    <row r="17" spans="1:28" ht="33.950000000000003" customHeight="1" thickBot="1">
      <c r="A17" s="1"/>
      <c r="B17" s="1"/>
      <c r="C17" s="819" t="s">
        <v>43</v>
      </c>
      <c r="D17" s="820"/>
      <c r="E17" s="840"/>
      <c r="F17" s="558"/>
      <c r="G17" s="958"/>
      <c r="H17" s="823"/>
      <c r="I17" s="823"/>
      <c r="J17" s="823"/>
      <c r="K17" s="823"/>
      <c r="L17" s="823"/>
      <c r="M17" s="822"/>
      <c r="N17" s="822"/>
      <c r="O17" s="823"/>
      <c r="P17" s="823"/>
      <c r="Q17" s="823"/>
      <c r="R17" s="823"/>
      <c r="S17" s="823"/>
      <c r="T17" s="823"/>
      <c r="U17" s="824"/>
      <c r="Z17" s="311"/>
      <c r="AB17" s="307" t="s">
        <v>86</v>
      </c>
    </row>
    <row r="18" spans="1:28" ht="24.95" customHeight="1">
      <c r="A18" s="1"/>
      <c r="B18" s="1"/>
      <c r="C18" s="825" t="s">
        <v>245</v>
      </c>
      <c r="D18" s="927"/>
      <c r="E18" s="922"/>
      <c r="F18" s="923"/>
      <c r="G18" s="922"/>
      <c r="H18" s="924"/>
      <c r="I18" s="922"/>
      <c r="J18" s="923"/>
      <c r="K18" s="925">
        <f>IF(Y13=0,E18+G18+I18,0)</f>
        <v>0</v>
      </c>
      <c r="L18" s="926"/>
      <c r="M18" s="827"/>
      <c r="N18" s="221"/>
      <c r="O18" s="222">
        <f>P18*Q18</f>
        <v>0</v>
      </c>
      <c r="P18" s="223"/>
      <c r="Q18" s="224"/>
      <c r="R18" s="332">
        <f>IF(AB18=0,0,S18*O18*N18)</f>
        <v>0</v>
      </c>
      <c r="S18" s="321">
        <f>IF('1- Identification'!K19="au choix",0,IF('1- Identification'!K19='1- Identification'!W16,18,14))</f>
        <v>0</v>
      </c>
      <c r="T18" s="932">
        <f>IF(R18=0,0,K18/R18)</f>
        <v>0</v>
      </c>
      <c r="U18" s="933"/>
      <c r="Z18" s="309"/>
      <c r="AB18" s="312">
        <f>SUM(E18:J18)</f>
        <v>0</v>
      </c>
    </row>
    <row r="19" spans="1:28" ht="24.95" customHeight="1">
      <c r="A19" s="1"/>
      <c r="B19" s="1"/>
      <c r="C19" s="830" t="s">
        <v>45</v>
      </c>
      <c r="D19" s="928"/>
      <c r="E19" s="916"/>
      <c r="F19" s="919"/>
      <c r="G19" s="916"/>
      <c r="H19" s="917"/>
      <c r="I19" s="916"/>
      <c r="J19" s="919"/>
      <c r="K19" s="891">
        <f t="shared" ref="K19:K20" si="0">IF(Y14=0,E19+G19+I19,0)</f>
        <v>0</v>
      </c>
      <c r="L19" s="892"/>
      <c r="M19" s="828"/>
      <c r="N19" s="225"/>
      <c r="O19" s="226">
        <f t="shared" ref="O19:O20" si="1">P19*Q19</f>
        <v>0</v>
      </c>
      <c r="P19" s="27"/>
      <c r="Q19" s="227"/>
      <c r="R19" s="333">
        <f t="shared" ref="R19:R20" si="2">IF(AB19=0,0,S19*O19*N19)</f>
        <v>0</v>
      </c>
      <c r="S19" s="267">
        <f>IF('1- Identification'!K19="au choix",0,IF('1- Identification'!K19='1- Identification'!W16,18,14))</f>
        <v>0</v>
      </c>
      <c r="T19" s="914">
        <f t="shared" ref="T19:T20" si="3">IF(R19=0,0,K19/R19)</f>
        <v>0</v>
      </c>
      <c r="U19" s="915"/>
      <c r="Z19" s="309"/>
      <c r="AB19" s="312">
        <f t="shared" ref="AB19:AB20" si="4">SUM(E19:J19)</f>
        <v>0</v>
      </c>
    </row>
    <row r="20" spans="1:28" ht="24.95" customHeight="1">
      <c r="A20" s="1"/>
      <c r="B20" s="1"/>
      <c r="C20" s="830" t="s">
        <v>46</v>
      </c>
      <c r="D20" s="928"/>
      <c r="E20" s="910"/>
      <c r="F20" s="911"/>
      <c r="G20" s="910"/>
      <c r="H20" s="918"/>
      <c r="I20" s="910"/>
      <c r="J20" s="911"/>
      <c r="K20" s="920">
        <f t="shared" si="0"/>
        <v>0</v>
      </c>
      <c r="L20" s="921"/>
      <c r="M20" s="829"/>
      <c r="N20" s="228"/>
      <c r="O20" s="226">
        <f t="shared" si="1"/>
        <v>0</v>
      </c>
      <c r="P20" s="27"/>
      <c r="Q20" s="227"/>
      <c r="R20" s="333">
        <f t="shared" si="2"/>
        <v>0</v>
      </c>
      <c r="S20" s="267">
        <f>IF('1- Identification'!K19="au choix",0,IF('1- Identification'!K19='1- Identification'!W16,18,14))</f>
        <v>0</v>
      </c>
      <c r="T20" s="914">
        <f t="shared" si="3"/>
        <v>0</v>
      </c>
      <c r="U20" s="915"/>
      <c r="Z20" s="313"/>
      <c r="AB20" s="312">
        <f t="shared" si="4"/>
        <v>0</v>
      </c>
    </row>
    <row r="21" spans="1:28" ht="24.95" customHeight="1" thickBot="1">
      <c r="A21" s="1"/>
      <c r="B21" s="1"/>
      <c r="C21" s="837" t="s">
        <v>47</v>
      </c>
      <c r="D21" s="838"/>
      <c r="E21" s="811">
        <f t="shared" ref="E21:I21" si="5">SUM(E18:E20)</f>
        <v>0</v>
      </c>
      <c r="F21" s="836"/>
      <c r="G21" s="811">
        <f t="shared" si="5"/>
        <v>0</v>
      </c>
      <c r="H21" s="836"/>
      <c r="I21" s="811">
        <f t="shared" si="5"/>
        <v>0</v>
      </c>
      <c r="J21" s="836"/>
      <c r="K21" s="813">
        <f>SUM(K18:K20)</f>
        <v>0</v>
      </c>
      <c r="L21" s="814"/>
      <c r="M21" s="582">
        <f>IF(K21=0,0,(E21/K21))</f>
        <v>0</v>
      </c>
      <c r="N21" s="619"/>
      <c r="O21" s="584">
        <f>SUM(O18:O20)</f>
        <v>0</v>
      </c>
      <c r="P21" s="585">
        <f>MAX(P18:P20)</f>
        <v>0</v>
      </c>
      <c r="Q21" s="586">
        <f>IF(P21=0,0,O21/P21)</f>
        <v>0</v>
      </c>
      <c r="R21" s="587">
        <f>SUM(R18:R20)</f>
        <v>0</v>
      </c>
      <c r="S21" s="592">
        <f>IF('1- Identification'!K19="au choix",0,IF('1- Identification'!K19='1- Identification'!W16,18,14))</f>
        <v>0</v>
      </c>
      <c r="T21" s="817">
        <f>IF(K21=0,0,IF(R21=0,0,K21/R21))</f>
        <v>0</v>
      </c>
      <c r="U21" s="818"/>
      <c r="AB21" s="312">
        <f>SUM(E33:J33)</f>
        <v>0</v>
      </c>
    </row>
    <row r="22" spans="1:28" ht="33.950000000000003" customHeight="1" thickBot="1">
      <c r="A22" s="1"/>
      <c r="B22" s="1"/>
      <c r="C22" s="839" t="s">
        <v>246</v>
      </c>
      <c r="D22" s="840"/>
      <c r="E22" s="840"/>
      <c r="F22" s="200"/>
      <c r="G22" s="841" t="s">
        <v>248</v>
      </c>
      <c r="H22" s="842"/>
      <c r="I22" s="842"/>
      <c r="J22" s="842"/>
      <c r="K22" s="843"/>
      <c r="L22" s="843"/>
      <c r="M22" s="842"/>
      <c r="N22" s="842"/>
      <c r="O22" s="842"/>
      <c r="P22" s="842"/>
      <c r="Q22" s="842"/>
      <c r="R22" s="843"/>
      <c r="S22" s="843"/>
      <c r="T22" s="843"/>
      <c r="U22" s="844"/>
      <c r="AB22" s="312"/>
    </row>
    <row r="23" spans="1:28" ht="24.95" customHeight="1">
      <c r="A23" s="1"/>
      <c r="B23" s="1"/>
      <c r="C23" s="845" t="s">
        <v>57</v>
      </c>
      <c r="D23" s="930"/>
      <c r="E23" s="912"/>
      <c r="F23" s="913"/>
      <c r="G23" s="912"/>
      <c r="H23" s="913"/>
      <c r="I23" s="912"/>
      <c r="J23" s="913"/>
      <c r="K23" s="906">
        <f>IF(Y13=0,E23+G23+I23,0)</f>
        <v>0</v>
      </c>
      <c r="L23" s="907"/>
      <c r="M23" s="325"/>
      <c r="N23" s="656"/>
      <c r="O23" s="222">
        <f>P23*Q23</f>
        <v>0</v>
      </c>
      <c r="P23" s="233"/>
      <c r="Q23" s="236"/>
      <c r="R23" s="332">
        <f>IF(AB35=0,0,S23*O23*N23)</f>
        <v>0</v>
      </c>
      <c r="S23" s="321">
        <f>IF('1- Identification'!K19="au choix",0,IF('1- Identification'!K19='1- Identification'!W16,18,14))</f>
        <v>0</v>
      </c>
      <c r="T23" s="885">
        <f>IF(R23=0,0,K23/R23)</f>
        <v>0</v>
      </c>
      <c r="U23" s="886"/>
      <c r="AB23" s="312"/>
    </row>
    <row r="24" spans="1:28" ht="24.95" customHeight="1" thickBot="1">
      <c r="A24" s="1"/>
      <c r="B24" s="1"/>
      <c r="C24" s="830" t="s">
        <v>58</v>
      </c>
      <c r="D24" s="928"/>
      <c r="E24" s="910"/>
      <c r="F24" s="911"/>
      <c r="G24" s="910"/>
      <c r="H24" s="911"/>
      <c r="I24" s="910"/>
      <c r="J24" s="911"/>
      <c r="K24" s="908">
        <f>IF(Y14=0,E24+G24+I24,0)</f>
        <v>0</v>
      </c>
      <c r="L24" s="909"/>
      <c r="M24" s="334"/>
      <c r="N24" s="657"/>
      <c r="O24" s="226">
        <f>P24*Q24</f>
        <v>0</v>
      </c>
      <c r="P24" s="211"/>
      <c r="Q24" s="237"/>
      <c r="R24" s="512">
        <f>IF(AB36=0,0,S24*O24*N24)</f>
        <v>0</v>
      </c>
      <c r="S24" s="267">
        <f>IF('1- Identification'!K19="au choix",0,IF('1- Identification'!K19='1- Identification'!W16,18,14))</f>
        <v>0</v>
      </c>
      <c r="T24" s="904">
        <f>IF(R24=0,0,K24/R24)</f>
        <v>0</v>
      </c>
      <c r="U24" s="905"/>
      <c r="AB24" s="312"/>
    </row>
    <row r="25" spans="1:28" ht="24.95" customHeight="1" thickBot="1">
      <c r="A25" s="1"/>
      <c r="B25" s="1"/>
      <c r="C25" s="837" t="s">
        <v>47</v>
      </c>
      <c r="D25" s="931"/>
      <c r="E25" s="811">
        <f t="shared" ref="E25" si="6">SUM(E23:E24)</f>
        <v>0</v>
      </c>
      <c r="F25" s="836"/>
      <c r="G25" s="811">
        <f t="shared" ref="G25" si="7">SUM(G23:G24)</f>
        <v>0</v>
      </c>
      <c r="H25" s="836"/>
      <c r="I25" s="811">
        <f t="shared" ref="I25" si="8">SUM(I23:I24)</f>
        <v>0</v>
      </c>
      <c r="J25" s="836"/>
      <c r="K25" s="811">
        <f t="shared" ref="K25" si="9">SUM(K23:K24)</f>
        <v>0</v>
      </c>
      <c r="L25" s="836"/>
      <c r="M25" s="582">
        <f>IF(K25=0,0,(E25/K25))</f>
        <v>0</v>
      </c>
      <c r="N25" s="655">
        <f>IF(O25=0,0,R25/Q25/P25/S25)</f>
        <v>0</v>
      </c>
      <c r="O25" s="584">
        <f>IF(SUM(O23:O24)=0,0,SUM(O23:O24))</f>
        <v>0</v>
      </c>
      <c r="P25" s="590">
        <f>SUM(P23:P24)</f>
        <v>0</v>
      </c>
      <c r="Q25" s="591">
        <f>IF(P25=0,0,O25/P25)</f>
        <v>0</v>
      </c>
      <c r="R25" s="587">
        <f>SUM(R23:R24)</f>
        <v>0</v>
      </c>
      <c r="S25" s="592">
        <f>IF('1- Identification'!K19="au choix",0,IF('1- Identification'!K19='1- Identification'!W16,18,14))</f>
        <v>0</v>
      </c>
      <c r="T25" s="817">
        <f>IF(K25=0,0,IF(R25=0,0,K25/R25))</f>
        <v>0</v>
      </c>
      <c r="U25" s="818"/>
      <c r="AB25" s="312"/>
    </row>
    <row r="26" spans="1:28" s="313" customFormat="1" ht="9.75" customHeight="1" thickBot="1">
      <c r="A26" s="28"/>
      <c r="B26" s="28"/>
      <c r="C26" s="108"/>
      <c r="D26" s="108"/>
      <c r="E26" s="503"/>
      <c r="F26" s="503"/>
      <c r="G26" s="503"/>
      <c r="H26" s="503"/>
      <c r="I26" s="503"/>
      <c r="J26" s="503"/>
      <c r="K26" s="503"/>
      <c r="L26" s="503"/>
      <c r="M26" s="505"/>
      <c r="N26" s="241"/>
      <c r="O26" s="241"/>
      <c r="P26" s="503"/>
      <c r="Q26" s="506"/>
      <c r="R26" s="238"/>
      <c r="S26" s="238"/>
      <c r="T26" s="505"/>
      <c r="U26" s="505"/>
      <c r="AB26" s="511"/>
    </row>
    <row r="27" spans="1:28" ht="34.5" customHeight="1" thickBot="1">
      <c r="A27" s="1"/>
      <c r="B27" s="1"/>
      <c r="C27" s="861" t="s">
        <v>235</v>
      </c>
      <c r="D27" s="929"/>
      <c r="E27" s="895">
        <f t="shared" ref="E27" si="10">E21+E25</f>
        <v>0</v>
      </c>
      <c r="F27" s="896"/>
      <c r="G27" s="895">
        <f t="shared" ref="G27" si="11">G21+G25</f>
        <v>0</v>
      </c>
      <c r="H27" s="896"/>
      <c r="I27" s="895">
        <f t="shared" ref="I27" si="12">I21+I25</f>
        <v>0</v>
      </c>
      <c r="J27" s="896"/>
      <c r="K27" s="895">
        <f>K21+K25</f>
        <v>0</v>
      </c>
      <c r="L27" s="896"/>
      <c r="M27" s="593">
        <f>IF(K27=0,0,(E27/K27))</f>
        <v>0</v>
      </c>
      <c r="N27" s="594"/>
      <c r="O27" s="595">
        <f>O21+O25</f>
        <v>0</v>
      </c>
      <c r="P27" s="596">
        <f>P21+P25</f>
        <v>0</v>
      </c>
      <c r="Q27" s="597">
        <f>IF(P27=0,0,O27/P27)</f>
        <v>0</v>
      </c>
      <c r="R27" s="598">
        <f>R21+R25</f>
        <v>0</v>
      </c>
      <c r="S27" s="599">
        <f>IF('1- Identification'!K19="au choix",0,IF('1- Identification'!K19='1- Identification'!W16,18,14))</f>
        <v>0</v>
      </c>
      <c r="T27" s="898">
        <f>IF(K27=0,0,IF(R27=0,0,K27/R27))</f>
        <v>0</v>
      </c>
      <c r="U27" s="899"/>
      <c r="AB27" s="312"/>
    </row>
    <row r="28" spans="1:28" ht="30" customHeight="1" thickBot="1">
      <c r="A28" s="28"/>
      <c r="B28" s="86"/>
      <c r="C28" s="87"/>
      <c r="D28" s="87"/>
      <c r="E28" s="88"/>
      <c r="F28" s="89"/>
      <c r="G28" s="89"/>
      <c r="H28" s="89"/>
      <c r="I28" s="89"/>
      <c r="J28" s="89"/>
      <c r="K28" s="89"/>
      <c r="L28" s="90"/>
      <c r="M28" s="946"/>
      <c r="N28" s="946"/>
      <c r="O28" s="946"/>
      <c r="P28" s="946"/>
      <c r="Q28" s="946"/>
      <c r="R28" s="946"/>
      <c r="S28" s="946"/>
      <c r="T28" s="946"/>
      <c r="U28" s="946"/>
      <c r="Z28" s="307" t="s">
        <v>103</v>
      </c>
      <c r="AB28" s="312">
        <f>SUM(E34:J34)</f>
        <v>0</v>
      </c>
    </row>
    <row r="29" spans="1:28" ht="39.950000000000003" customHeight="1" thickBot="1">
      <c r="A29" s="1"/>
      <c r="B29" s="86"/>
      <c r="C29" s="768" t="s">
        <v>105</v>
      </c>
      <c r="D29" s="769"/>
      <c r="E29" s="769"/>
      <c r="F29" s="770"/>
      <c r="G29" s="863" t="s">
        <v>98</v>
      </c>
      <c r="H29" s="864"/>
      <c r="I29" s="91"/>
      <c r="J29" s="91"/>
      <c r="K29" s="91"/>
      <c r="L29" s="92"/>
      <c r="M29" s="93"/>
      <c r="N29" s="93"/>
      <c r="O29" s="93"/>
      <c r="P29" s="93"/>
      <c r="Q29" s="93"/>
      <c r="R29" s="93"/>
      <c r="S29" s="93"/>
      <c r="T29" s="93"/>
      <c r="U29" s="93"/>
      <c r="Z29" s="305">
        <f>IF(G29=AB4,1,IF(G29=AB5,1,IF(G29=AB6,1,IF(G29=AB7,1,0))))</f>
        <v>0</v>
      </c>
      <c r="AB29" s="312">
        <f>SUM(E35:J35)</f>
        <v>0</v>
      </c>
    </row>
    <row r="30" spans="1:28" ht="39" customHeight="1" thickBot="1">
      <c r="A30" s="1"/>
      <c r="B30" s="86"/>
      <c r="C30" s="870" t="s">
        <v>234</v>
      </c>
      <c r="D30" s="871"/>
      <c r="E30" s="789" t="s">
        <v>25</v>
      </c>
      <c r="F30" s="790"/>
      <c r="G30" s="789" t="s">
        <v>26</v>
      </c>
      <c r="H30" s="791"/>
      <c r="I30" s="792" t="s">
        <v>27</v>
      </c>
      <c r="J30" s="793"/>
      <c r="K30" s="794" t="s">
        <v>28</v>
      </c>
      <c r="L30" s="795"/>
      <c r="M30" s="877" t="s">
        <v>29</v>
      </c>
      <c r="N30" s="546" t="s">
        <v>30</v>
      </c>
      <c r="O30" s="798" t="s">
        <v>31</v>
      </c>
      <c r="P30" s="799"/>
      <c r="Q30" s="800"/>
      <c r="R30" s="879" t="s">
        <v>32</v>
      </c>
      <c r="S30" s="880"/>
      <c r="T30" s="868" t="s">
        <v>83</v>
      </c>
      <c r="U30" s="868" t="s">
        <v>84</v>
      </c>
      <c r="AB30" s="312"/>
    </row>
    <row r="31" spans="1:28" ht="57" customHeight="1" thickBot="1">
      <c r="A31" s="1"/>
      <c r="B31" s="86"/>
      <c r="C31" s="872"/>
      <c r="D31" s="873"/>
      <c r="E31" s="554" t="s">
        <v>33</v>
      </c>
      <c r="F31" s="77" t="s">
        <v>34</v>
      </c>
      <c r="G31" s="554" t="s">
        <v>33</v>
      </c>
      <c r="H31" s="77" t="s">
        <v>34</v>
      </c>
      <c r="I31" s="548" t="s">
        <v>33</v>
      </c>
      <c r="J31" s="549" t="s">
        <v>34</v>
      </c>
      <c r="K31" s="79" t="s">
        <v>35</v>
      </c>
      <c r="L31" s="545" t="s">
        <v>36</v>
      </c>
      <c r="M31" s="878"/>
      <c r="N31" s="547" t="s">
        <v>37</v>
      </c>
      <c r="O31" s="544" t="s">
        <v>253</v>
      </c>
      <c r="P31" s="82" t="s">
        <v>39</v>
      </c>
      <c r="Q31" s="83" t="s">
        <v>40</v>
      </c>
      <c r="R31" s="84" t="s">
        <v>41</v>
      </c>
      <c r="S31" s="77" t="s">
        <v>254</v>
      </c>
      <c r="T31" s="869"/>
      <c r="U31" s="869"/>
      <c r="AB31" s="312"/>
    </row>
    <row r="32" spans="1:28" ht="45" customHeight="1" thickBot="1">
      <c r="A32" s="94"/>
      <c r="B32" s="94"/>
      <c r="C32" s="819" t="s">
        <v>48</v>
      </c>
      <c r="D32" s="820"/>
      <c r="E32" s="820"/>
      <c r="F32" s="85"/>
      <c r="G32" s="857" t="s">
        <v>49</v>
      </c>
      <c r="H32" s="947"/>
      <c r="I32" s="947"/>
      <c r="J32" s="947"/>
      <c r="K32" s="948"/>
      <c r="L32" s="948"/>
      <c r="M32" s="947"/>
      <c r="N32" s="947"/>
      <c r="O32" s="947"/>
      <c r="P32" s="947"/>
      <c r="Q32" s="947"/>
      <c r="R32" s="948"/>
      <c r="S32" s="948"/>
      <c r="T32" s="948"/>
      <c r="U32" s="949"/>
      <c r="AB32" s="312">
        <f>SUM(E36:J36)</f>
        <v>0</v>
      </c>
    </row>
    <row r="33" spans="1:28" ht="24.95" customHeight="1">
      <c r="A33" s="1"/>
      <c r="B33" s="1"/>
      <c r="C33" s="845" t="s">
        <v>50</v>
      </c>
      <c r="D33" s="846"/>
      <c r="E33" s="213"/>
      <c r="F33" s="214"/>
      <c r="G33" s="230"/>
      <c r="H33" s="231"/>
      <c r="I33" s="219"/>
      <c r="J33" s="220"/>
      <c r="K33" s="330" t="str">
        <f>IF(G29="Sélectionner","Cf tarification",IF(Z29=0,0,E33+G33+I33))</f>
        <v>Cf tarification</v>
      </c>
      <c r="L33" s="331" t="str">
        <f>IF(G29="Sélectionner","Cf tarification",IF(Z29=0,F33+H33+J33,0))</f>
        <v>Cf tarification</v>
      </c>
      <c r="M33" s="827"/>
      <c r="N33" s="232"/>
      <c r="O33" s="222">
        <f>P33*Q33</f>
        <v>0</v>
      </c>
      <c r="P33" s="507"/>
      <c r="Q33" s="224"/>
      <c r="R33" s="332">
        <f>IF(AB21=0,0,S33*O33*N33)</f>
        <v>0</v>
      </c>
      <c r="S33" s="321">
        <v>12</v>
      </c>
      <c r="T33" s="343" t="str">
        <f>IF(K33="Cf tarification","Cf tarification",IF(R33=0,0,K33/R33))</f>
        <v>Cf tarification</v>
      </c>
      <c r="U33" s="344" t="str">
        <f>IF(L33="Cf tarification","Cf tarification",IF(R33=0,0,L33/R33))</f>
        <v>Cf tarification</v>
      </c>
      <c r="AB33" s="312">
        <f>SUM(E39:J39)</f>
        <v>0</v>
      </c>
    </row>
    <row r="34" spans="1:28" ht="24.95" customHeight="1">
      <c r="A34" s="1"/>
      <c r="B34" s="1"/>
      <c r="C34" s="830" t="s">
        <v>51</v>
      </c>
      <c r="D34" s="831"/>
      <c r="E34" s="217"/>
      <c r="F34" s="218"/>
      <c r="G34" s="217"/>
      <c r="H34" s="218"/>
      <c r="I34" s="234"/>
      <c r="J34" s="235"/>
      <c r="K34" s="270" t="str">
        <f>IF(G29="Sélectionner","Cf tarification",IF(Z29=0,0,E34+G34+I34))</f>
        <v>Cf tarification</v>
      </c>
      <c r="L34" s="271" t="str">
        <f>IF(G29="Sélectionner","Cf tarification",IF(Z29=0,F34+H34+J34,0))</f>
        <v>Cf tarification</v>
      </c>
      <c r="M34" s="828"/>
      <c r="N34" s="225"/>
      <c r="O34" s="226">
        <f>P34*Q34</f>
        <v>0</v>
      </c>
      <c r="P34" s="508"/>
      <c r="Q34" s="227"/>
      <c r="R34" s="333">
        <f>IF(AB28=0,0,S34*O34*N34)</f>
        <v>0</v>
      </c>
      <c r="S34" s="267">
        <v>12</v>
      </c>
      <c r="T34" s="345" t="str">
        <f t="shared" ref="T34:T35" si="13">IF(K34="Cf tarification","Cf tarification",IF(R34=0,0,K34/R34))</f>
        <v>Cf tarification</v>
      </c>
      <c r="U34" s="346" t="str">
        <f t="shared" ref="U34:U36" si="14">IF(L34="Cf tarification","Cf tarification",IF(R34=0,0,L34/R34))</f>
        <v>Cf tarification</v>
      </c>
      <c r="AB34" s="312">
        <f>SUM(E40:J40)</f>
        <v>0</v>
      </c>
    </row>
    <row r="35" spans="1:28" ht="24.95" customHeight="1">
      <c r="A35" s="1"/>
      <c r="B35" s="1"/>
      <c r="C35" s="830" t="s">
        <v>52</v>
      </c>
      <c r="D35" s="831"/>
      <c r="E35" s="217"/>
      <c r="F35" s="218"/>
      <c r="G35" s="217"/>
      <c r="H35" s="218"/>
      <c r="I35" s="234"/>
      <c r="J35" s="235"/>
      <c r="K35" s="270" t="str">
        <f>IF(G29="Sélectionner","Cf tarification",IF(Z29=0,0,E35+G35+I35))</f>
        <v>Cf tarification</v>
      </c>
      <c r="L35" s="271" t="str">
        <f>IF(G29="Sélectionner","Cf tarification",IF(Z29=0,F35+H35+J35,0))</f>
        <v>Cf tarification</v>
      </c>
      <c r="M35" s="828"/>
      <c r="N35" s="225"/>
      <c r="O35" s="226">
        <f>P35*Q35</f>
        <v>0</v>
      </c>
      <c r="P35" s="508"/>
      <c r="Q35" s="227"/>
      <c r="R35" s="333">
        <f>IF(AB29=0,0,S35*O35*N35)</f>
        <v>0</v>
      </c>
      <c r="S35" s="267">
        <v>12</v>
      </c>
      <c r="T35" s="345" t="str">
        <f t="shared" si="13"/>
        <v>Cf tarification</v>
      </c>
      <c r="U35" s="346" t="str">
        <f t="shared" si="14"/>
        <v>Cf tarification</v>
      </c>
      <c r="AB35" s="312">
        <f>SUM(E23:J23)</f>
        <v>0</v>
      </c>
    </row>
    <row r="36" spans="1:28" ht="24.95" customHeight="1">
      <c r="A36" s="1"/>
      <c r="B36" s="1"/>
      <c r="C36" s="866" t="s">
        <v>53</v>
      </c>
      <c r="D36" s="867"/>
      <c r="E36" s="217"/>
      <c r="F36" s="218"/>
      <c r="G36" s="217"/>
      <c r="H36" s="218"/>
      <c r="I36" s="234"/>
      <c r="J36" s="235"/>
      <c r="K36" s="270" t="str">
        <f>IF(G29="Sélectionner","Cf tarification",IF(Z29=0,0,E36+G36+I36))</f>
        <v>Cf tarification</v>
      </c>
      <c r="L36" s="271" t="str">
        <f>IF(G29="Sélectionner","Cf tarification",IF(Z29=0,F36+H36+J36,0))</f>
        <v>Cf tarification</v>
      </c>
      <c r="M36" s="829"/>
      <c r="N36" s="228"/>
      <c r="O36" s="226">
        <f>P36*Q36</f>
        <v>0</v>
      </c>
      <c r="P36" s="508"/>
      <c r="Q36" s="227"/>
      <c r="R36" s="333">
        <f t="shared" ref="R36" si="15">IF(AB32=0,0,S36*O36*N36)</f>
        <v>0</v>
      </c>
      <c r="S36" s="267">
        <v>12</v>
      </c>
      <c r="T36" s="345" t="str">
        <f>IF(K36="Cf tarification","Cf tarification",IF(R36=0,0,K36/R36))</f>
        <v>Cf tarification</v>
      </c>
      <c r="U36" s="346" t="str">
        <f t="shared" si="14"/>
        <v>Cf tarification</v>
      </c>
      <c r="AB36" s="312">
        <f>SUM(E24:J24)</f>
        <v>0</v>
      </c>
    </row>
    <row r="37" spans="1:28" ht="24.95" customHeight="1" thickBot="1">
      <c r="A37" s="1"/>
      <c r="B37" s="1"/>
      <c r="C37" s="837" t="s">
        <v>47</v>
      </c>
      <c r="D37" s="838"/>
      <c r="E37" s="611">
        <f>SUM(E33:E36)</f>
        <v>0</v>
      </c>
      <c r="F37" s="601">
        <f t="shared" ref="F37:J37" si="16">SUM(F33:F36)</f>
        <v>0</v>
      </c>
      <c r="G37" s="620">
        <f t="shared" si="16"/>
        <v>0</v>
      </c>
      <c r="H37" s="603">
        <f>SUM(H33:H36)</f>
        <v>0</v>
      </c>
      <c r="I37" s="604">
        <f t="shared" si="16"/>
        <v>0</v>
      </c>
      <c r="J37" s="605">
        <f t="shared" si="16"/>
        <v>0</v>
      </c>
      <c r="K37" s="606">
        <f>SUM(K33:K36)</f>
        <v>0</v>
      </c>
      <c r="L37" s="607">
        <f>SUM(L33:L36)</f>
        <v>0</v>
      </c>
      <c r="M37" s="582">
        <f>IF(G29="Sélectionner",0,IF(L37=0,E37/K37,F37/L37))</f>
        <v>0</v>
      </c>
      <c r="N37" s="608"/>
      <c r="O37" s="584">
        <f>IF(SUM(O33:O36)=0,0,SUM(O33:O36))</f>
        <v>0</v>
      </c>
      <c r="P37" s="590">
        <f>SUM(P33:P36)</f>
        <v>0</v>
      </c>
      <c r="Q37" s="586">
        <f>IF(P37=0,0,O37/P37)</f>
        <v>0</v>
      </c>
      <c r="R37" s="587">
        <f>SUM(R33:R36)</f>
        <v>0</v>
      </c>
      <c r="S37" s="592">
        <v>12</v>
      </c>
      <c r="T37" s="609">
        <f>IF(K37=0,0,IF(R37=0,0,K37/R37))</f>
        <v>0</v>
      </c>
      <c r="U37" s="610">
        <f>IF(L37=0,0,IF(R37=0,0,L37/R37))</f>
        <v>0</v>
      </c>
      <c r="AB37" s="312"/>
    </row>
    <row r="38" spans="1:28" ht="45" customHeight="1" thickBot="1">
      <c r="A38" s="95"/>
      <c r="B38" s="96"/>
      <c r="C38" s="819" t="s">
        <v>54</v>
      </c>
      <c r="D38" s="820"/>
      <c r="E38" s="820"/>
      <c r="F38" s="85"/>
      <c r="G38" s="857" t="s">
        <v>49</v>
      </c>
      <c r="H38" s="947"/>
      <c r="I38" s="947"/>
      <c r="J38" s="947"/>
      <c r="K38" s="950"/>
      <c r="L38" s="950"/>
      <c r="M38" s="947"/>
      <c r="N38" s="947"/>
      <c r="O38" s="947"/>
      <c r="P38" s="947"/>
      <c r="Q38" s="947"/>
      <c r="R38" s="950"/>
      <c r="S38" s="950"/>
      <c r="T38" s="950"/>
      <c r="U38" s="951"/>
      <c r="AB38" s="312"/>
    </row>
    <row r="39" spans="1:28" ht="24.95" customHeight="1">
      <c r="A39" s="33"/>
      <c r="B39" s="97"/>
      <c r="C39" s="845" t="s">
        <v>55</v>
      </c>
      <c r="D39" s="846"/>
      <c r="E39" s="230"/>
      <c r="F39" s="218"/>
      <c r="G39" s="213"/>
      <c r="H39" s="214"/>
      <c r="I39" s="213"/>
      <c r="J39" s="214"/>
      <c r="K39" s="330" t="str">
        <f>IF(G29="Sélectionner","Cf tarification",IF(Z29=0,0,E39+G39+I39))</f>
        <v>Cf tarification</v>
      </c>
      <c r="L39" s="331" t="str">
        <f>IF(G29="Sélectionner","Cf tarification",IF(Z29=0,F39+H39+J39,0))</f>
        <v>Cf tarification</v>
      </c>
      <c r="M39" s="859"/>
      <c r="N39" s="242"/>
      <c r="O39" s="222">
        <f>P39*Q39</f>
        <v>0</v>
      </c>
      <c r="P39" s="507"/>
      <c r="Q39" s="224"/>
      <c r="R39" s="332">
        <f>IF(AB33=0,0,S39*O39*N39)</f>
        <v>0</v>
      </c>
      <c r="S39" s="323">
        <v>12</v>
      </c>
      <c r="T39" s="343" t="str">
        <f>IF(K39="Cf tarification","Cf tarification",IF(R39=0,0,K39/R39))</f>
        <v>Cf tarification</v>
      </c>
      <c r="U39" s="344" t="str">
        <f>IF(L39="Cf tarification","Cf tarification",IF(R39=0,0,L39/R39))</f>
        <v>Cf tarification</v>
      </c>
    </row>
    <row r="40" spans="1:28" ht="24.95" customHeight="1">
      <c r="A40" s="33"/>
      <c r="B40" s="97"/>
      <c r="C40" s="830" t="s">
        <v>56</v>
      </c>
      <c r="D40" s="831"/>
      <c r="E40" s="217"/>
      <c r="F40" s="218"/>
      <c r="G40" s="217"/>
      <c r="H40" s="218"/>
      <c r="I40" s="217"/>
      <c r="J40" s="218"/>
      <c r="K40" s="270" t="str">
        <f>IF(G29="Sélectionner","Cf tarification",IF(Z29=0,0,E40+G40+I40))</f>
        <v>Cf tarification</v>
      </c>
      <c r="L40" s="271" t="str">
        <f>IF(G29="Sélectionner","Cf tarification",IF(Z29=0,F40+H40+J40,0))</f>
        <v>Cf tarification</v>
      </c>
      <c r="M40" s="860"/>
      <c r="N40" s="243"/>
      <c r="O40" s="226">
        <f>P40*Q40</f>
        <v>0</v>
      </c>
      <c r="P40" s="508"/>
      <c r="Q40" s="227"/>
      <c r="R40" s="333">
        <f>IF(AB34=0,0,S40*O40*N40)</f>
        <v>0</v>
      </c>
      <c r="S40" s="324">
        <v>12</v>
      </c>
      <c r="T40" s="345" t="str">
        <f>IF(K40="Cf tarification","Cf tarification",IF(R40=0,0,K40/R40))</f>
        <v>Cf tarification</v>
      </c>
      <c r="U40" s="346" t="str">
        <f>IF(L40="Cf tarification","Cf tarification",IF(R40=0,0,L40/R40))</f>
        <v>Cf tarification</v>
      </c>
    </row>
    <row r="41" spans="1:28" ht="24.95" customHeight="1" thickBot="1">
      <c r="A41" s="33"/>
      <c r="B41" s="97"/>
      <c r="C41" s="837" t="s">
        <v>47</v>
      </c>
      <c r="D41" s="838"/>
      <c r="E41" s="611">
        <f t="shared" ref="E41:L41" si="17">SUM(E39:E40)</f>
        <v>0</v>
      </c>
      <c r="F41" s="601">
        <f t="shared" si="17"/>
        <v>0</v>
      </c>
      <c r="G41" s="611">
        <f t="shared" si="17"/>
        <v>0</v>
      </c>
      <c r="H41" s="601">
        <f>SUM(H39:H40)</f>
        <v>0</v>
      </c>
      <c r="I41" s="611">
        <f t="shared" si="17"/>
        <v>0</v>
      </c>
      <c r="J41" s="601">
        <f t="shared" si="17"/>
        <v>0</v>
      </c>
      <c r="K41" s="606">
        <f t="shared" si="17"/>
        <v>0</v>
      </c>
      <c r="L41" s="601">
        <f t="shared" si="17"/>
        <v>0</v>
      </c>
      <c r="M41" s="582">
        <f>IF(G29="Sélectionner",0,IF(L41=0,E41/K41,F41/L41))</f>
        <v>0</v>
      </c>
      <c r="N41" s="583">
        <f>IF(O41=0,0,R41/Q41/P41/S41)</f>
        <v>0</v>
      </c>
      <c r="O41" s="584">
        <f>IF(SUM(O39:O40)=0,0,SUM(O39:O40))</f>
        <v>0</v>
      </c>
      <c r="P41" s="590">
        <f>SUM(P39:P40)</f>
        <v>0</v>
      </c>
      <c r="Q41" s="586">
        <f>IF(P41=0,0,O41/P41)</f>
        <v>0</v>
      </c>
      <c r="R41" s="587">
        <f>SUM(R39:R40)</f>
        <v>0</v>
      </c>
      <c r="S41" s="588">
        <v>12</v>
      </c>
      <c r="T41" s="609">
        <f>IF(K41=0,0,IF(R41=0,0,K41/R41))</f>
        <v>0</v>
      </c>
      <c r="U41" s="229">
        <f>IF(L41=0,0,IF(R41=0,0,L41/R41))</f>
        <v>0</v>
      </c>
    </row>
    <row r="42" spans="1:28" s="314" customFormat="1" ht="24.95" customHeight="1" thickBot="1">
      <c r="A42" s="33"/>
      <c r="B42" s="33"/>
      <c r="C42" s="108"/>
      <c r="D42" s="108"/>
      <c r="E42" s="109"/>
      <c r="F42" s="109"/>
      <c r="G42" s="109"/>
      <c r="H42" s="109"/>
      <c r="I42" s="109"/>
      <c r="J42" s="109"/>
      <c r="K42" s="110"/>
      <c r="L42" s="109"/>
      <c r="M42" s="111"/>
      <c r="N42" s="112"/>
      <c r="O42" s="101"/>
      <c r="P42" s="101"/>
      <c r="Q42" s="113"/>
      <c r="R42" s="178"/>
      <c r="S42" s="178"/>
      <c r="T42" s="114"/>
      <c r="U42" s="114"/>
    </row>
    <row r="43" spans="1:28" ht="24.95" customHeight="1" thickBot="1">
      <c r="A43" s="847" t="s">
        <v>85</v>
      </c>
      <c r="B43" s="848"/>
      <c r="C43" s="848"/>
      <c r="D43" s="849"/>
      <c r="E43" s="613">
        <f>E37+E41</f>
        <v>0</v>
      </c>
      <c r="F43" s="613">
        <f>F37+F41+E25+E21</f>
        <v>0</v>
      </c>
      <c r="G43" s="613">
        <f>G37+G41</f>
        <v>0</v>
      </c>
      <c r="H43" s="613">
        <f>H37+H41+G25+G21</f>
        <v>0</v>
      </c>
      <c r="I43" s="613">
        <f>I37+I41</f>
        <v>0</v>
      </c>
      <c r="J43" s="613">
        <f>J37+J41+I25+I21</f>
        <v>0</v>
      </c>
      <c r="K43" s="613">
        <f>K37+K41</f>
        <v>0</v>
      </c>
      <c r="L43" s="614">
        <f>L37+L41+K25+K21</f>
        <v>0</v>
      </c>
      <c r="M43" s="238"/>
      <c r="N43" s="239"/>
      <c r="O43" s="615">
        <f>+O21+O37+O41+O25</f>
        <v>0</v>
      </c>
      <c r="P43" s="240"/>
      <c r="Q43" s="241"/>
      <c r="R43" s="616">
        <f>+R21+R37+R41+R25</f>
        <v>0</v>
      </c>
      <c r="S43" s="239"/>
      <c r="T43" s="617">
        <f>IF(K43=0,0,IF(R43=0,0,K43/R43))</f>
        <v>0</v>
      </c>
      <c r="U43" s="618">
        <f>IF(L43=0,0,IF(R43=0,0,L43/R43))</f>
        <v>0</v>
      </c>
    </row>
    <row r="44" spans="1:28" ht="20.100000000000001" customHeight="1" thickBot="1">
      <c r="A44" s="75"/>
      <c r="B44" s="75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102"/>
      <c r="O44" s="850" t="s">
        <v>59</v>
      </c>
      <c r="P44" s="94"/>
      <c r="Q44" s="103"/>
      <c r="R44" s="850" t="s">
        <v>60</v>
      </c>
      <c r="S44" s="104" t="s">
        <v>61</v>
      </c>
      <c r="T44" s="853">
        <f>IF(R43=0,0,(K43+L43)/R43)</f>
        <v>0</v>
      </c>
      <c r="U44" s="854"/>
    </row>
    <row r="45" spans="1:28" ht="34.5" customHeight="1" thickBot="1">
      <c r="A45" s="1"/>
      <c r="B45" s="1"/>
      <c r="C45" s="855"/>
      <c r="D45" s="300"/>
      <c r="E45" s="14"/>
      <c r="F45" s="300"/>
      <c r="G45" s="15"/>
      <c r="H45" s="15"/>
      <c r="I45" s="2"/>
      <c r="J45" s="2"/>
      <c r="K45" s="2"/>
      <c r="L45" s="2"/>
      <c r="M45" s="2"/>
      <c r="N45" s="102"/>
      <c r="O45" s="851"/>
      <c r="P45" s="2"/>
      <c r="Q45" s="29"/>
      <c r="R45" s="852"/>
      <c r="S45" s="29"/>
      <c r="T45" s="29"/>
      <c r="U45" s="29"/>
    </row>
    <row r="46" spans="1:28" ht="18">
      <c r="A46" s="1"/>
      <c r="B46" s="1"/>
      <c r="C46" s="855"/>
      <c r="D46" s="300"/>
      <c r="E46" s="105"/>
      <c r="F46" s="105"/>
      <c r="G46" s="105"/>
      <c r="H46" s="105"/>
      <c r="I46" s="2"/>
      <c r="J46" s="2"/>
      <c r="K46" s="29"/>
      <c r="L46" s="29"/>
      <c r="M46" s="29"/>
      <c r="N46" s="106"/>
      <c r="O46" s="300"/>
      <c r="P46" s="2"/>
      <c r="Q46" s="2"/>
      <c r="R46" s="300"/>
      <c r="S46" s="2"/>
      <c r="T46" s="2"/>
      <c r="U46" s="2"/>
    </row>
  </sheetData>
  <sheetProtection password="C3A6" sheet="1" objects="1" scenarios="1"/>
  <protectedRanges>
    <protectedRange sqref="L28" name="Plage1_1"/>
  </protectedRanges>
  <mergeCells count="121">
    <mergeCell ref="C17:E17"/>
    <mergeCell ref="E7:F7"/>
    <mergeCell ref="G7:K7"/>
    <mergeCell ref="O6:Q7"/>
    <mergeCell ref="O8:R8"/>
    <mergeCell ref="O10:R10"/>
    <mergeCell ref="C13:F13"/>
    <mergeCell ref="C14:D16"/>
    <mergeCell ref="E15:F15"/>
    <mergeCell ref="E16:F16"/>
    <mergeCell ref="G16:H16"/>
    <mergeCell ref="I16:J16"/>
    <mergeCell ref="K16:L16"/>
    <mergeCell ref="G17:U17"/>
    <mergeCell ref="C45:C46"/>
    <mergeCell ref="A43:D43"/>
    <mergeCell ref="M28:U28"/>
    <mergeCell ref="C32:E32"/>
    <mergeCell ref="G32:U32"/>
    <mergeCell ref="C38:E38"/>
    <mergeCell ref="G38:U38"/>
    <mergeCell ref="M33:M36"/>
    <mergeCell ref="C33:D33"/>
    <mergeCell ref="C34:D34"/>
    <mergeCell ref="C35:D35"/>
    <mergeCell ref="C36:D36"/>
    <mergeCell ref="C37:D37"/>
    <mergeCell ref="M39:M40"/>
    <mergeCell ref="G29:H29"/>
    <mergeCell ref="C29:F29"/>
    <mergeCell ref="O44:O45"/>
    <mergeCell ref="R44:R45"/>
    <mergeCell ref="T44:U44"/>
    <mergeCell ref="C30:D31"/>
    <mergeCell ref="E30:F30"/>
    <mergeCell ref="G30:H30"/>
    <mergeCell ref="I30:J30"/>
    <mergeCell ref="C2:U2"/>
    <mergeCell ref="C3:U4"/>
    <mergeCell ref="M15:M16"/>
    <mergeCell ref="E6:K6"/>
    <mergeCell ref="E8:F8"/>
    <mergeCell ref="E9:F9"/>
    <mergeCell ref="E10:F10"/>
    <mergeCell ref="G8:K8"/>
    <mergeCell ref="G9:K9"/>
    <mergeCell ref="G10:K10"/>
    <mergeCell ref="U10:U11"/>
    <mergeCell ref="M11:N11"/>
    <mergeCell ref="E14:M14"/>
    <mergeCell ref="N14:U14"/>
    <mergeCell ref="T10:T11"/>
    <mergeCell ref="O11:R11"/>
    <mergeCell ref="O12:R12"/>
    <mergeCell ref="O15:Q15"/>
    <mergeCell ref="R15:S15"/>
    <mergeCell ref="I15:J15"/>
    <mergeCell ref="K15:L15"/>
    <mergeCell ref="G15:H15"/>
    <mergeCell ref="G13:K13"/>
    <mergeCell ref="T15:U16"/>
    <mergeCell ref="E18:F18"/>
    <mergeCell ref="G18:H18"/>
    <mergeCell ref="I18:J18"/>
    <mergeCell ref="K18:L18"/>
    <mergeCell ref="C39:D39"/>
    <mergeCell ref="C40:D40"/>
    <mergeCell ref="C41:D41"/>
    <mergeCell ref="C18:D18"/>
    <mergeCell ref="C19:D19"/>
    <mergeCell ref="C20:D20"/>
    <mergeCell ref="C21:D21"/>
    <mergeCell ref="C27:D27"/>
    <mergeCell ref="C22:E22"/>
    <mergeCell ref="C23:D23"/>
    <mergeCell ref="C24:D24"/>
    <mergeCell ref="C25:D25"/>
    <mergeCell ref="E19:F19"/>
    <mergeCell ref="E20:F20"/>
    <mergeCell ref="E21:F21"/>
    <mergeCell ref="E23:F23"/>
    <mergeCell ref="G22:U22"/>
    <mergeCell ref="M18:M20"/>
    <mergeCell ref="K21:L21"/>
    <mergeCell ref="T18:U18"/>
    <mergeCell ref="T19:U19"/>
    <mergeCell ref="T20:U20"/>
    <mergeCell ref="T21:U21"/>
    <mergeCell ref="G19:H19"/>
    <mergeCell ref="G20:H20"/>
    <mergeCell ref="I19:J19"/>
    <mergeCell ref="I20:J20"/>
    <mergeCell ref="K19:L19"/>
    <mergeCell ref="K20:L20"/>
    <mergeCell ref="E24:F24"/>
    <mergeCell ref="E25:F25"/>
    <mergeCell ref="E27:F27"/>
    <mergeCell ref="G23:H23"/>
    <mergeCell ref="G24:H24"/>
    <mergeCell ref="G25:H25"/>
    <mergeCell ref="G27:H27"/>
    <mergeCell ref="G21:H21"/>
    <mergeCell ref="I21:J21"/>
    <mergeCell ref="I23:J23"/>
    <mergeCell ref="I24:J24"/>
    <mergeCell ref="I25:J25"/>
    <mergeCell ref="I27:J27"/>
    <mergeCell ref="T23:U23"/>
    <mergeCell ref="T24:U24"/>
    <mergeCell ref="T25:U25"/>
    <mergeCell ref="T27:U27"/>
    <mergeCell ref="K23:L23"/>
    <mergeCell ref="K24:L24"/>
    <mergeCell ref="K25:L25"/>
    <mergeCell ref="K27:L27"/>
    <mergeCell ref="M30:M31"/>
    <mergeCell ref="O30:Q30"/>
    <mergeCell ref="R30:S30"/>
    <mergeCell ref="T30:T31"/>
    <mergeCell ref="U30:U31"/>
    <mergeCell ref="K30:L30"/>
  </mergeCells>
  <conditionalFormatting sqref="K33:L36">
    <cfRule type="containsText" dxfId="38" priority="40" operator="containsText" text="Cf tarification">
      <formula>NOT(ISERROR(SEARCH("Cf tarification",K33)))</formula>
    </cfRule>
  </conditionalFormatting>
  <conditionalFormatting sqref="T33:U36">
    <cfRule type="containsText" dxfId="37" priority="39" operator="containsText" text="Cf tarification">
      <formula>NOT(ISERROR(SEARCH("Cf tarification",T33)))</formula>
    </cfRule>
  </conditionalFormatting>
  <conditionalFormatting sqref="K39:L40">
    <cfRule type="containsText" dxfId="36" priority="38" operator="containsText" text="Cf tarification">
      <formula>NOT(ISERROR(SEARCH("Cf tarification",K39)))</formula>
    </cfRule>
  </conditionalFormatting>
  <conditionalFormatting sqref="T39:U40">
    <cfRule type="containsText" dxfId="35" priority="37" operator="containsText" text="Cf tarification">
      <formula>NOT(ISERROR(SEARCH("Cf tarification",T39)))</formula>
    </cfRule>
  </conditionalFormatting>
  <conditionalFormatting sqref="K18:K20">
    <cfRule type="containsText" dxfId="34" priority="15" operator="containsText" text="Voir tarifs">
      <formula>NOT(ISERROR(SEARCH("Voir tarifs",K18)))</formula>
    </cfRule>
  </conditionalFormatting>
  <conditionalFormatting sqref="K18:K20">
    <cfRule type="containsText" dxfId="33" priority="14" operator="containsText" text="Cf tarification">
      <formula>NOT(ISERROR(SEARCH("Cf tarification",K18)))</formula>
    </cfRule>
  </conditionalFormatting>
  <conditionalFormatting sqref="K18:K20">
    <cfRule type="containsText" dxfId="32" priority="13" operator="containsText" text="Cf tarification">
      <formula>NOT(ISERROR(SEARCH("Cf tarification",K18)))</formula>
    </cfRule>
  </conditionalFormatting>
  <conditionalFormatting sqref="K18:K20">
    <cfRule type="containsText" dxfId="31" priority="12" operator="containsText" text="Cf tarification">
      <formula>NOT(ISERROR(SEARCH("Cf tarification",K18)))</formula>
    </cfRule>
  </conditionalFormatting>
  <conditionalFormatting sqref="T18:T20">
    <cfRule type="containsText" dxfId="30" priority="11" operator="containsText" text="Cf tarification">
      <formula>NOT(ISERROR(SEARCH("Cf tarification",T18)))</formula>
    </cfRule>
  </conditionalFormatting>
  <conditionalFormatting sqref="T23:T24">
    <cfRule type="containsText" dxfId="29" priority="6" operator="containsText" text="Cf tarification">
      <formula>NOT(ISERROR(SEARCH("Cf tarification",T23)))</formula>
    </cfRule>
  </conditionalFormatting>
  <conditionalFormatting sqref="K23:K24">
    <cfRule type="containsText" dxfId="28" priority="5" operator="containsText" text="Voir tarifs">
      <formula>NOT(ISERROR(SEARCH("Voir tarifs",K23)))</formula>
    </cfRule>
  </conditionalFormatting>
  <conditionalFormatting sqref="K23:K24">
    <cfRule type="containsText" dxfId="27" priority="4" operator="containsText" text="Cf tarification">
      <formula>NOT(ISERROR(SEARCH("Cf tarification",K23)))</formula>
    </cfRule>
  </conditionalFormatting>
  <dataValidations count="2">
    <dataValidation type="list" allowBlank="1" showDropDown="1" showInputMessage="1" showErrorMessage="1" sqref="B38">
      <formula1>$U$6:$U$12</formula1>
    </dataValidation>
    <dataValidation type="list" allowBlank="1" showInputMessage="1" showErrorMessage="1" sqref="G29:H29">
      <formula1>$AB$3:$AB$10</formula1>
    </dataValidation>
  </dataValidations>
  <pageMargins left="0.70866141732283472" right="0.70866141732283472" top="0.74803149606299213" bottom="0.74803149606299213" header="0.31496062992125984" footer="0.31496062992125984"/>
  <pageSetup paperSize="9" scale="3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EAEE381C-ABB1-40DF-A7BF-A6A2EE93D2C2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N18:N20 P18:Q20 G23:G24 I23:I24</xm:sqref>
        </x14:conditionalFormatting>
        <x14:conditionalFormatting xmlns:xm="http://schemas.microsoft.com/office/excel/2006/main">
          <x14:cfRule type="expression" priority="25" id="{BBDD79B3-E5E4-4713-9480-E9EA3D84F311}">
            <xm:f>'1- Identification'!$F$15:$J$15=0</xm:f>
            <x14:dxf>
              <fill>
                <patternFill>
                  <bgColor theme="0" tint="-0.24994659260841701"/>
                </patternFill>
              </fill>
            </x14:dxf>
          </x14:cfRule>
          <xm:sqref>G29:H29 E33:J36 N33:N36 P33:Q36 E39:J40 N39:N40 P39:Q40</xm:sqref>
        </x14:conditionalFormatting>
        <x14:conditionalFormatting xmlns:xm="http://schemas.microsoft.com/office/excel/2006/main">
          <x14:cfRule type="expression" priority="18" id="{6B5BCE25-1003-4E66-A7CF-7BCB5EB7B520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E18:E20</xm:sqref>
        </x14:conditionalFormatting>
        <x14:conditionalFormatting xmlns:xm="http://schemas.microsoft.com/office/excel/2006/main">
          <x14:cfRule type="expression" priority="17" id="{CA7D8450-B1F1-4B79-8767-F76347D769F2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G18:G20</xm:sqref>
        </x14:conditionalFormatting>
        <x14:conditionalFormatting xmlns:xm="http://schemas.microsoft.com/office/excel/2006/main">
          <x14:cfRule type="expression" priority="16" id="{48C41D60-56ED-41E1-8CEF-0A23F8A4A760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I18:I20</xm:sqref>
        </x14:conditionalFormatting>
        <x14:conditionalFormatting xmlns:xm="http://schemas.microsoft.com/office/excel/2006/main">
          <x14:cfRule type="expression" priority="3" id="{62D75E10-11A2-49FC-9D2E-6A0FEAD62CDF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E23:E24</xm:sqref>
        </x14:conditionalFormatting>
        <x14:conditionalFormatting xmlns:xm="http://schemas.microsoft.com/office/excel/2006/main">
          <x14:cfRule type="expression" priority="2" id="{A6B6B72D-8AE5-4AE9-94D1-9D643F7E0A17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N23:N24</xm:sqref>
        </x14:conditionalFormatting>
        <x14:conditionalFormatting xmlns:xm="http://schemas.microsoft.com/office/excel/2006/main">
          <x14:cfRule type="expression" priority="1" id="{D4B074FC-1C69-48D6-A9B3-88061E4F2737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P23:Q24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C45"/>
  <sheetViews>
    <sheetView showGridLines="0" zoomScale="60" zoomScaleNormal="60" workbookViewId="0">
      <selection activeCell="V8" sqref="V8"/>
    </sheetView>
  </sheetViews>
  <sheetFormatPr baseColWidth="10" defaultColWidth="9.140625" defaultRowHeight="15"/>
  <cols>
    <col min="1" max="1" width="15.85546875" style="305" customWidth="1"/>
    <col min="2" max="2" width="10.7109375" style="305" customWidth="1"/>
    <col min="3" max="4" width="10.42578125" style="305" customWidth="1"/>
    <col min="5" max="10" width="11.7109375" style="305" customWidth="1"/>
    <col min="11" max="12" width="15.28515625" style="305" customWidth="1"/>
    <col min="13" max="13" width="12.7109375" style="305" customWidth="1"/>
    <col min="14" max="14" width="13.28515625" style="305" customWidth="1"/>
    <col min="15" max="15" width="15.7109375" style="305" customWidth="1"/>
    <col min="16" max="18" width="13.28515625" style="305" customWidth="1"/>
    <col min="19" max="19" width="9.85546875" style="305" customWidth="1"/>
    <col min="20" max="21" width="17" style="305" customWidth="1"/>
    <col min="22" max="25" width="9.140625" style="305"/>
    <col min="26" max="26" width="24.140625" style="305" hidden="1" customWidth="1"/>
    <col min="27" max="27" width="23.5703125" style="305" hidden="1" customWidth="1"/>
    <col min="28" max="28" width="18.85546875" style="305" hidden="1" customWidth="1"/>
    <col min="29" max="29" width="17" style="305" hidden="1" customWidth="1"/>
    <col min="30" max="30" width="9.140625" style="305" customWidth="1"/>
    <col min="31" max="16384" width="9.140625" style="305"/>
  </cols>
  <sheetData>
    <row r="1" spans="1:28" ht="18.75" customHeight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8" ht="31.5" customHeight="1">
      <c r="A2" s="5"/>
      <c r="B2" s="6"/>
      <c r="C2" s="728" t="s">
        <v>230</v>
      </c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29"/>
      <c r="O2" s="729"/>
      <c r="P2" s="729"/>
      <c r="Q2" s="729"/>
      <c r="R2" s="729"/>
      <c r="S2" s="729"/>
      <c r="T2" s="729"/>
      <c r="U2" s="730"/>
      <c r="Z2" s="306" t="s">
        <v>102</v>
      </c>
      <c r="AA2" s="307"/>
      <c r="AB2" s="307" t="s">
        <v>106</v>
      </c>
    </row>
    <row r="3" spans="1:28" ht="31.5" customHeight="1">
      <c r="A3" s="5"/>
      <c r="B3" s="6"/>
      <c r="C3" s="731" t="s">
        <v>237</v>
      </c>
      <c r="D3" s="732"/>
      <c r="E3" s="733"/>
      <c r="F3" s="733"/>
      <c r="G3" s="733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4"/>
      <c r="AA3" s="319"/>
      <c r="AB3" s="319" t="s">
        <v>98</v>
      </c>
    </row>
    <row r="4" spans="1:28" ht="11.45" customHeight="1">
      <c r="A4" s="5"/>
      <c r="B4" s="6"/>
      <c r="C4" s="735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7"/>
      <c r="AA4" s="319"/>
      <c r="AB4" s="13" t="s">
        <v>94</v>
      </c>
    </row>
    <row r="5" spans="1:28" ht="11.45" customHeight="1">
      <c r="A5" s="1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AA5" s="319"/>
      <c r="AB5" s="13" t="s">
        <v>95</v>
      </c>
    </row>
    <row r="6" spans="1:28" ht="30" customHeight="1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10"/>
      <c r="M6" s="10"/>
      <c r="N6" s="10"/>
      <c r="O6" s="10"/>
      <c r="P6" s="10"/>
      <c r="Q6" s="10"/>
      <c r="R6" s="10"/>
      <c r="S6" s="10"/>
      <c r="AA6" s="319"/>
      <c r="AB6" s="13" t="s">
        <v>96</v>
      </c>
    </row>
    <row r="7" spans="1:28" ht="30" customHeight="1">
      <c r="A7" s="1"/>
      <c r="B7" s="1"/>
      <c r="C7" s="2"/>
      <c r="D7" s="2"/>
      <c r="E7" s="744" t="s">
        <v>21</v>
      </c>
      <c r="F7" s="745"/>
      <c r="G7" s="745"/>
      <c r="H7" s="745"/>
      <c r="I7" s="745"/>
      <c r="J7" s="745"/>
      <c r="K7" s="745"/>
      <c r="L7" s="17"/>
      <c r="M7" s="13" t="s">
        <v>265</v>
      </c>
      <c r="N7" s="13"/>
      <c r="O7" s="14"/>
      <c r="P7" s="68"/>
      <c r="Q7" s="68"/>
      <c r="R7" s="69"/>
      <c r="S7" s="15"/>
      <c r="AA7" s="319"/>
      <c r="AB7" s="13" t="s">
        <v>97</v>
      </c>
    </row>
    <row r="8" spans="1:28" ht="30" customHeight="1">
      <c r="A8" s="1"/>
      <c r="B8" s="1"/>
      <c r="C8" s="2"/>
      <c r="D8" s="2"/>
      <c r="E8" s="704" t="s">
        <v>1</v>
      </c>
      <c r="F8" s="705"/>
      <c r="G8" s="746">
        <f>+'1- Identification'!F9</f>
        <v>0</v>
      </c>
      <c r="H8" s="747"/>
      <c r="I8" s="747"/>
      <c r="J8" s="747"/>
      <c r="K8" s="748"/>
      <c r="L8" s="24"/>
      <c r="M8" s="749"/>
      <c r="N8" s="749"/>
      <c r="O8" s="70"/>
      <c r="P8" s="70"/>
      <c r="Q8" s="70"/>
      <c r="R8" s="70"/>
      <c r="S8" s="70"/>
      <c r="AA8" s="319"/>
      <c r="AB8" s="13" t="s">
        <v>99</v>
      </c>
    </row>
    <row r="9" spans="1:28" ht="30" customHeight="1">
      <c r="A9" s="1"/>
      <c r="B9" s="1"/>
      <c r="C9" s="2"/>
      <c r="D9" s="2"/>
      <c r="E9" s="771" t="s">
        <v>249</v>
      </c>
      <c r="F9" s="762"/>
      <c r="G9" s="746">
        <f>+'1- Identification'!F10</f>
        <v>0</v>
      </c>
      <c r="H9" s="747"/>
      <c r="I9" s="747"/>
      <c r="J9" s="747"/>
      <c r="K9" s="748"/>
      <c r="L9" s="24"/>
      <c r="M9" s="749"/>
      <c r="N9" s="749"/>
      <c r="O9" s="70"/>
      <c r="P9" s="70"/>
      <c r="Q9" s="70"/>
      <c r="R9" s="70"/>
      <c r="S9" s="70"/>
      <c r="AA9" s="319"/>
      <c r="AB9" s="13" t="s">
        <v>100</v>
      </c>
    </row>
    <row r="10" spans="1:28" ht="30" customHeight="1">
      <c r="A10" s="1"/>
      <c r="B10" s="1"/>
      <c r="C10" s="2"/>
      <c r="D10" s="2"/>
      <c r="E10" s="755" t="s">
        <v>10</v>
      </c>
      <c r="F10" s="756"/>
      <c r="G10" s="757">
        <f>+'1- Identification'!F14</f>
        <v>0</v>
      </c>
      <c r="H10" s="758"/>
      <c r="I10" s="758"/>
      <c r="J10" s="758"/>
      <c r="K10" s="759"/>
      <c r="M10" s="2"/>
      <c r="N10" s="2"/>
      <c r="O10" s="2"/>
      <c r="P10" s="2"/>
      <c r="Q10" s="2"/>
      <c r="R10" s="2"/>
      <c r="S10" s="2"/>
      <c r="AA10" s="319"/>
      <c r="AB10" s="13" t="s">
        <v>101</v>
      </c>
    </row>
    <row r="11" spans="1:28" ht="30" customHeight="1">
      <c r="A11" s="1"/>
      <c r="B11" s="1"/>
      <c r="C11" s="2"/>
      <c r="D11" s="2"/>
      <c r="E11" s="755" t="s">
        <v>11</v>
      </c>
      <c r="F11" s="756"/>
      <c r="G11" s="757">
        <f>+'1- Identification'!F15</f>
        <v>0</v>
      </c>
      <c r="H11" s="758"/>
      <c r="I11" s="758"/>
      <c r="J11" s="758"/>
      <c r="K11" s="759"/>
      <c r="M11" s="70"/>
      <c r="N11" s="70"/>
      <c r="O11" s="72"/>
      <c r="P11" s="72"/>
      <c r="Q11" s="72"/>
      <c r="R11" s="72"/>
      <c r="S11" s="72"/>
    </row>
    <row r="12" spans="1:28" ht="30" customHeight="1" thickBot="1">
      <c r="A12" s="1"/>
      <c r="B12" s="1"/>
      <c r="C12" s="2"/>
      <c r="D12" s="2"/>
      <c r="E12" s="2"/>
      <c r="F12" s="2"/>
      <c r="G12" s="2"/>
      <c r="H12" s="2"/>
      <c r="I12" s="2"/>
      <c r="J12" s="2"/>
      <c r="K12" s="29"/>
      <c r="M12" s="182"/>
      <c r="N12" s="182"/>
      <c r="O12" s="178"/>
      <c r="P12" s="72"/>
      <c r="Q12" s="72"/>
      <c r="R12" s="72"/>
      <c r="S12" s="72"/>
      <c r="Z12" s="307"/>
    </row>
    <row r="13" spans="1:28" s="2" customFormat="1" ht="39.950000000000003" customHeight="1" thickBot="1">
      <c r="A13" s="1"/>
      <c r="B13" s="1"/>
      <c r="C13" s="768" t="s">
        <v>125</v>
      </c>
      <c r="D13" s="769"/>
      <c r="E13" s="769"/>
      <c r="F13" s="770"/>
      <c r="G13" s="772" t="s">
        <v>256</v>
      </c>
      <c r="H13" s="773"/>
      <c r="I13" s="773"/>
      <c r="J13" s="773"/>
      <c r="K13" s="774"/>
      <c r="L13" s="13"/>
      <c r="M13" s="13"/>
      <c r="N13" s="13"/>
      <c r="O13" s="107"/>
      <c r="P13" s="107"/>
      <c r="Q13" s="107"/>
      <c r="R13" s="322"/>
      <c r="S13" s="73"/>
      <c r="T13" s="32"/>
      <c r="U13" s="15"/>
    </row>
    <row r="14" spans="1:28" s="2" customFormat="1" ht="37.5" customHeight="1" thickBot="1">
      <c r="A14" s="1"/>
      <c r="B14" s="1"/>
      <c r="C14" s="777" t="s">
        <v>234</v>
      </c>
      <c r="D14" s="778"/>
      <c r="E14" s="940" t="s">
        <v>62</v>
      </c>
      <c r="F14" s="941"/>
      <c r="G14" s="942"/>
      <c r="H14" s="942"/>
      <c r="I14" s="942"/>
      <c r="J14" s="942"/>
      <c r="K14" s="942"/>
      <c r="L14" s="942"/>
      <c r="M14" s="943"/>
      <c r="N14" s="786" t="s">
        <v>24</v>
      </c>
      <c r="O14" s="787"/>
      <c r="P14" s="787"/>
      <c r="Q14" s="787"/>
      <c r="R14" s="787"/>
      <c r="S14" s="787"/>
      <c r="T14" s="787"/>
      <c r="U14" s="788"/>
    </row>
    <row r="15" spans="1:28" s="2" customFormat="1" ht="41.25" customHeight="1">
      <c r="A15" s="1"/>
      <c r="B15" s="1"/>
      <c r="C15" s="779"/>
      <c r="D15" s="780"/>
      <c r="E15" s="789" t="s">
        <v>25</v>
      </c>
      <c r="F15" s="790"/>
      <c r="G15" s="789" t="s">
        <v>26</v>
      </c>
      <c r="H15" s="791"/>
      <c r="I15" s="792" t="s">
        <v>27</v>
      </c>
      <c r="J15" s="793"/>
      <c r="K15" s="944" t="s">
        <v>63</v>
      </c>
      <c r="L15" s="945"/>
      <c r="M15" s="877" t="s">
        <v>29</v>
      </c>
      <c r="N15" s="74" t="s">
        <v>30</v>
      </c>
      <c r="O15" s="798" t="s">
        <v>31</v>
      </c>
      <c r="P15" s="799"/>
      <c r="Q15" s="800"/>
      <c r="R15" s="801" t="s">
        <v>32</v>
      </c>
      <c r="S15" s="802"/>
      <c r="T15" s="803" t="s">
        <v>251</v>
      </c>
      <c r="U15" s="804"/>
    </row>
    <row r="16" spans="1:28" s="94" customFormat="1" ht="105.75" customHeight="1" thickBot="1">
      <c r="A16" s="75"/>
      <c r="B16" s="75"/>
      <c r="C16" s="781"/>
      <c r="D16" s="782"/>
      <c r="E16" s="775" t="s">
        <v>250</v>
      </c>
      <c r="F16" s="776"/>
      <c r="G16" s="775" t="s">
        <v>250</v>
      </c>
      <c r="H16" s="776"/>
      <c r="I16" s="775" t="s">
        <v>250</v>
      </c>
      <c r="J16" s="776"/>
      <c r="K16" s="807" t="s">
        <v>252</v>
      </c>
      <c r="L16" s="808"/>
      <c r="M16" s="878"/>
      <c r="N16" s="80" t="s">
        <v>37</v>
      </c>
      <c r="O16" s="81" t="s">
        <v>38</v>
      </c>
      <c r="P16" s="82" t="s">
        <v>39</v>
      </c>
      <c r="Q16" s="83" t="s">
        <v>40</v>
      </c>
      <c r="R16" s="84" t="s">
        <v>41</v>
      </c>
      <c r="S16" s="78" t="s">
        <v>42</v>
      </c>
      <c r="T16" s="805"/>
      <c r="U16" s="806"/>
    </row>
    <row r="17" spans="1:29" s="2" customFormat="1" ht="33.950000000000003" customHeight="1" thickBot="1">
      <c r="A17" s="1"/>
      <c r="B17" s="1"/>
      <c r="C17" s="819" t="s">
        <v>43</v>
      </c>
      <c r="D17" s="820"/>
      <c r="E17" s="820"/>
      <c r="F17" s="85"/>
      <c r="G17" s="821"/>
      <c r="H17" s="822"/>
      <c r="I17" s="822"/>
      <c r="J17" s="822"/>
      <c r="K17" s="823"/>
      <c r="L17" s="823"/>
      <c r="M17" s="822"/>
      <c r="N17" s="822"/>
      <c r="O17" s="823"/>
      <c r="P17" s="823"/>
      <c r="Q17" s="823"/>
      <c r="R17" s="823"/>
      <c r="S17" s="823"/>
      <c r="T17" s="823"/>
      <c r="U17" s="824"/>
      <c r="Z17" s="311"/>
      <c r="AA17" s="305"/>
      <c r="AB17" s="307" t="s">
        <v>86</v>
      </c>
      <c r="AC17" s="305"/>
    </row>
    <row r="18" spans="1:29" s="2" customFormat="1" ht="24.95" customHeight="1">
      <c r="A18" s="1"/>
      <c r="B18" s="1"/>
      <c r="C18" s="825" t="s">
        <v>245</v>
      </c>
      <c r="D18" s="826"/>
      <c r="E18" s="832"/>
      <c r="F18" s="833"/>
      <c r="G18" s="832"/>
      <c r="H18" s="833"/>
      <c r="I18" s="832"/>
      <c r="J18" s="968"/>
      <c r="K18" s="961">
        <f>IF(Y13&lt;&gt;1,E18+G18+I18,0)</f>
        <v>0</v>
      </c>
      <c r="L18" s="907"/>
      <c r="M18" s="827"/>
      <c r="N18" s="221"/>
      <c r="O18" s="222">
        <f>P18*Q18</f>
        <v>0</v>
      </c>
      <c r="P18" s="223"/>
      <c r="Q18" s="224"/>
      <c r="R18" s="332">
        <f>IF(AB18=0,0,S18*O18*N18)</f>
        <v>0</v>
      </c>
      <c r="S18" s="323">
        <f>IF('1- Identification'!K19="au choix",0,IF('1- Identification'!K19='1- Identification'!W16,18,14))</f>
        <v>0</v>
      </c>
      <c r="T18" s="962">
        <f>IF(R18=0,0,K18/R18)</f>
        <v>0</v>
      </c>
      <c r="U18" s="963"/>
      <c r="Z18" s="309"/>
      <c r="AA18" s="305"/>
      <c r="AB18" s="312">
        <f>SUM(E18:J18)</f>
        <v>0</v>
      </c>
      <c r="AC18" s="305"/>
    </row>
    <row r="19" spans="1:29" s="2" customFormat="1" ht="24.95" customHeight="1">
      <c r="A19" s="1"/>
      <c r="B19" s="1"/>
      <c r="C19" s="830" t="s">
        <v>45</v>
      </c>
      <c r="D19" s="831"/>
      <c r="E19" s="834"/>
      <c r="F19" s="835"/>
      <c r="G19" s="834"/>
      <c r="H19" s="835"/>
      <c r="I19" s="834"/>
      <c r="J19" s="960"/>
      <c r="K19" s="757">
        <f t="shared" ref="K19:K20" si="0">IF(Y14&lt;&gt;1,E19+G19+I19,0)</f>
        <v>0</v>
      </c>
      <c r="L19" s="909"/>
      <c r="M19" s="828"/>
      <c r="N19" s="225"/>
      <c r="O19" s="226">
        <f t="shared" ref="O19:O20" si="1">P19*Q19</f>
        <v>0</v>
      </c>
      <c r="P19" s="27"/>
      <c r="Q19" s="227"/>
      <c r="R19" s="333">
        <f t="shared" ref="R19:R20" si="2">IF(AB19=0,0,S19*O19*N19)</f>
        <v>0</v>
      </c>
      <c r="S19" s="324">
        <f>IF('1- Identification'!K19="au choix",0,IF('1- Identification'!K19='1- Identification'!W16,18,14))</f>
        <v>0</v>
      </c>
      <c r="T19" s="964">
        <f>IF(R19=0,0,K19/R19)</f>
        <v>0</v>
      </c>
      <c r="U19" s="965"/>
      <c r="Z19" s="309"/>
      <c r="AA19" s="305"/>
      <c r="AB19" s="312">
        <f t="shared" ref="AB19:AB20" si="3">SUM(E19:J19)</f>
        <v>0</v>
      </c>
      <c r="AC19" s="305"/>
    </row>
    <row r="20" spans="1:29" s="2" customFormat="1" ht="24.95" customHeight="1">
      <c r="A20" s="1"/>
      <c r="B20" s="1"/>
      <c r="C20" s="830" t="s">
        <v>46</v>
      </c>
      <c r="D20" s="831"/>
      <c r="E20" s="834"/>
      <c r="F20" s="835"/>
      <c r="G20" s="834"/>
      <c r="H20" s="835"/>
      <c r="I20" s="834"/>
      <c r="J20" s="960"/>
      <c r="K20" s="757">
        <f t="shared" si="0"/>
        <v>0</v>
      </c>
      <c r="L20" s="909"/>
      <c r="M20" s="829"/>
      <c r="N20" s="228"/>
      <c r="O20" s="226">
        <f t="shared" si="1"/>
        <v>0</v>
      </c>
      <c r="P20" s="27"/>
      <c r="Q20" s="227"/>
      <c r="R20" s="333">
        <f t="shared" si="2"/>
        <v>0</v>
      </c>
      <c r="S20" s="324">
        <f>IF('1- Identification'!K19="au choix",0,IF('1- Identification'!K19='1- Identification'!W16,18,14))</f>
        <v>0</v>
      </c>
      <c r="T20" s="964">
        <f>IF(R20=0,0,K20/R20)</f>
        <v>0</v>
      </c>
      <c r="U20" s="965"/>
      <c r="Z20" s="313"/>
      <c r="AA20" s="305"/>
      <c r="AB20" s="312">
        <f t="shared" si="3"/>
        <v>0</v>
      </c>
      <c r="AC20" s="305"/>
    </row>
    <row r="21" spans="1:29" s="2" customFormat="1" ht="24.95" customHeight="1" thickBot="1">
      <c r="A21" s="1"/>
      <c r="B21" s="1"/>
      <c r="C21" s="837" t="s">
        <v>47</v>
      </c>
      <c r="D21" s="838"/>
      <c r="E21" s="811">
        <f t="shared" ref="E21" si="4">SUM(E18:E20)</f>
        <v>0</v>
      </c>
      <c r="F21" s="836"/>
      <c r="G21" s="811">
        <f t="shared" ref="G21" si="5">SUM(G18:G20)</f>
        <v>0</v>
      </c>
      <c r="H21" s="836"/>
      <c r="I21" s="811">
        <f t="shared" ref="I21" si="6">SUM(I18:I20)</f>
        <v>0</v>
      </c>
      <c r="J21" s="966"/>
      <c r="K21" s="967">
        <f>SUM(K18:K20)</f>
        <v>0</v>
      </c>
      <c r="L21" s="814"/>
      <c r="M21" s="582">
        <f>IF(K21=0,0,(E21/K21))</f>
        <v>0</v>
      </c>
      <c r="N21" s="619"/>
      <c r="O21" s="584">
        <f>SUM(O18:O20)</f>
        <v>0</v>
      </c>
      <c r="P21" s="585">
        <f>MAX(P18:P20)</f>
        <v>0</v>
      </c>
      <c r="Q21" s="586">
        <f>IF(P21=0,0,O21/P21)</f>
        <v>0</v>
      </c>
      <c r="R21" s="587">
        <f>SUM(R18:R20)</f>
        <v>0</v>
      </c>
      <c r="S21" s="588">
        <f>IF('1- Identification'!K19="au choix",0,IF('1- Identification'!K19='1- Identification'!W16,18,14))</f>
        <v>0</v>
      </c>
      <c r="T21" s="959">
        <f>IF(K21=0,0,IF(R21=0,0,K21/R21))</f>
        <v>0</v>
      </c>
      <c r="U21" s="818"/>
      <c r="Z21" s="305"/>
      <c r="AA21" s="305"/>
      <c r="AB21" s="312">
        <f>SUM(E33:J33)</f>
        <v>0</v>
      </c>
      <c r="AC21" s="305"/>
    </row>
    <row r="22" spans="1:29" s="2" customFormat="1" ht="33.950000000000003" customHeight="1" thickBot="1">
      <c r="A22" s="1"/>
      <c r="B22" s="1"/>
      <c r="C22" s="839" t="s">
        <v>246</v>
      </c>
      <c r="D22" s="840"/>
      <c r="E22" s="840"/>
      <c r="F22" s="200"/>
      <c r="G22" s="841" t="s">
        <v>248</v>
      </c>
      <c r="H22" s="842"/>
      <c r="I22" s="842"/>
      <c r="J22" s="842"/>
      <c r="K22" s="843"/>
      <c r="L22" s="843"/>
      <c r="M22" s="842"/>
      <c r="N22" s="842"/>
      <c r="O22" s="842"/>
      <c r="P22" s="842"/>
      <c r="Q22" s="842"/>
      <c r="R22" s="843"/>
      <c r="S22" s="843"/>
      <c r="T22" s="843"/>
      <c r="U22" s="844"/>
      <c r="Z22" s="305"/>
      <c r="AA22" s="305"/>
      <c r="AB22" s="312"/>
      <c r="AC22" s="305"/>
    </row>
    <row r="23" spans="1:29" s="2" customFormat="1" ht="24.95" customHeight="1">
      <c r="A23" s="1"/>
      <c r="B23" s="1"/>
      <c r="C23" s="845" t="s">
        <v>57</v>
      </c>
      <c r="D23" s="930"/>
      <c r="E23" s="832"/>
      <c r="F23" s="833"/>
      <c r="G23" s="832"/>
      <c r="H23" s="833"/>
      <c r="I23" s="832"/>
      <c r="J23" s="833"/>
      <c r="K23" s="906">
        <f>IF(Y13=0,E23+G23+I23,0)</f>
        <v>0</v>
      </c>
      <c r="L23" s="907"/>
      <c r="M23" s="653"/>
      <c r="N23" s="654"/>
      <c r="O23" s="222">
        <f>P23*Q23</f>
        <v>0</v>
      </c>
      <c r="P23" s="223"/>
      <c r="Q23" s="223"/>
      <c r="R23" s="332">
        <f>IF(AB35=0,0,S23*O23*N23)</f>
        <v>0</v>
      </c>
      <c r="S23" s="559">
        <f>IF('1- Identification'!K19="au choix",0,IF('1- Identification'!K19='1- Identification'!W16,18,14))</f>
        <v>0</v>
      </c>
      <c r="T23" s="977">
        <f>IF(R23=0,0,K23/R23)</f>
        <v>0</v>
      </c>
      <c r="U23" s="933"/>
      <c r="Z23" s="305"/>
      <c r="AA23" s="305"/>
      <c r="AB23" s="312"/>
      <c r="AC23" s="305"/>
    </row>
    <row r="24" spans="1:29" s="2" customFormat="1" ht="24.95" customHeight="1">
      <c r="A24" s="1"/>
      <c r="B24" s="1"/>
      <c r="C24" s="830" t="s">
        <v>58</v>
      </c>
      <c r="D24" s="928"/>
      <c r="E24" s="834"/>
      <c r="F24" s="835"/>
      <c r="G24" s="834"/>
      <c r="H24" s="835"/>
      <c r="I24" s="834"/>
      <c r="J24" s="835"/>
      <c r="K24" s="908">
        <f>IF(Y14=0,E24+G24+I24,0)</f>
        <v>0</v>
      </c>
      <c r="L24" s="909"/>
      <c r="M24" s="327"/>
      <c r="N24" s="228"/>
      <c r="O24" s="226">
        <f>P24*Q24</f>
        <v>0</v>
      </c>
      <c r="P24" s="27"/>
      <c r="Q24" s="27"/>
      <c r="R24" s="333">
        <f>IF(AB36=0,0,S24*O24*N24)</f>
        <v>0</v>
      </c>
      <c r="S24" s="637">
        <f>IF('1- Identification'!K19="au choix",0,IF('1- Identification'!K19='1- Identification'!W16,18,14))</f>
        <v>0</v>
      </c>
      <c r="T24" s="978">
        <f>IF(R24=0,0,K24/R24)</f>
        <v>0</v>
      </c>
      <c r="U24" s="915"/>
      <c r="Z24" s="305"/>
      <c r="AA24" s="305"/>
      <c r="AB24" s="312"/>
      <c r="AC24" s="305"/>
    </row>
    <row r="25" spans="1:29" s="2" customFormat="1" ht="24.95" customHeight="1" thickBot="1">
      <c r="A25" s="1"/>
      <c r="B25" s="1"/>
      <c r="C25" s="837" t="s">
        <v>47</v>
      </c>
      <c r="D25" s="931"/>
      <c r="E25" s="811">
        <f t="shared" ref="E25" si="7">SUM(E23:E24)</f>
        <v>0</v>
      </c>
      <c r="F25" s="836"/>
      <c r="G25" s="811">
        <f t="shared" ref="G25" si="8">SUM(G23:G24)</f>
        <v>0</v>
      </c>
      <c r="H25" s="836"/>
      <c r="I25" s="811">
        <f t="shared" ref="I25" si="9">SUM(I23:I24)</f>
        <v>0</v>
      </c>
      <c r="J25" s="836"/>
      <c r="K25" s="811">
        <f t="shared" ref="K25" si="10">SUM(K23:K24)</f>
        <v>0</v>
      </c>
      <c r="L25" s="836"/>
      <c r="M25" s="582">
        <f>IF(K25=0,0,(E25/K25))</f>
        <v>0</v>
      </c>
      <c r="N25" s="621">
        <f>IF(O25=0,0,R25/Q25/P25/S25)</f>
        <v>0</v>
      </c>
      <c r="O25" s="584">
        <f>IF(SUM(O23:O24)=0,0,SUM(O23:O24))</f>
        <v>0</v>
      </c>
      <c r="P25" s="622">
        <f>SUM(P23:P24)</f>
        <v>0</v>
      </c>
      <c r="Q25" s="591">
        <f>IF(P25=0,0,O25/P25)</f>
        <v>0</v>
      </c>
      <c r="R25" s="587">
        <f>SUM(R23:R24)</f>
        <v>0</v>
      </c>
      <c r="S25" s="588">
        <f>IF('1- Identification'!K19="au choix",0,IF('1- Identification'!K19='1- Identification'!W16,18,14))</f>
        <v>0</v>
      </c>
      <c r="T25" s="959">
        <f>IF(K25=0,0,IF(R25=0,0,K25/R25))</f>
        <v>0</v>
      </c>
      <c r="U25" s="818"/>
      <c r="Z25" s="305"/>
      <c r="AA25" s="305"/>
      <c r="AB25" s="312"/>
      <c r="AC25" s="305"/>
    </row>
    <row r="26" spans="1:29" s="2" customFormat="1" ht="9.75" customHeight="1" thickBot="1">
      <c r="A26" s="1"/>
      <c r="B26" s="1"/>
      <c r="C26" s="108"/>
      <c r="D26" s="108"/>
      <c r="E26" s="503"/>
      <c r="F26" s="503"/>
      <c r="G26" s="503"/>
      <c r="H26" s="503"/>
      <c r="I26" s="503"/>
      <c r="J26" s="503"/>
      <c r="K26" s="504"/>
      <c r="L26" s="504"/>
      <c r="M26" s="505"/>
      <c r="N26" s="513"/>
      <c r="O26" s="241"/>
      <c r="P26" s="504"/>
      <c r="Q26" s="506"/>
      <c r="R26" s="238"/>
      <c r="S26" s="238"/>
      <c r="T26" s="505"/>
      <c r="U26" s="505"/>
      <c r="Z26" s="314"/>
      <c r="AA26" s="314"/>
      <c r="AB26" s="510"/>
      <c r="AC26" s="314"/>
    </row>
    <row r="27" spans="1:29" s="2" customFormat="1" ht="34.5" customHeight="1" thickBot="1">
      <c r="A27" s="1"/>
      <c r="B27" s="1"/>
      <c r="C27" s="975" t="s">
        <v>235</v>
      </c>
      <c r="D27" s="976"/>
      <c r="E27" s="895">
        <f>E21+E25</f>
        <v>0</v>
      </c>
      <c r="F27" s="896"/>
      <c r="G27" s="895">
        <f t="shared" ref="G27" si="11">G21+G25</f>
        <v>0</v>
      </c>
      <c r="H27" s="896"/>
      <c r="I27" s="895">
        <f t="shared" ref="I27" si="12">I21+I25</f>
        <v>0</v>
      </c>
      <c r="J27" s="896"/>
      <c r="K27" s="895">
        <f>K21+K25</f>
        <v>0</v>
      </c>
      <c r="L27" s="896"/>
      <c r="M27" s="593">
        <f>IF(K27=0,0,(E27/K27))</f>
        <v>0</v>
      </c>
      <c r="N27" s="594"/>
      <c r="O27" s="595">
        <f>O21+O25</f>
        <v>0</v>
      </c>
      <c r="P27" s="596">
        <f>P21+P25</f>
        <v>0</v>
      </c>
      <c r="Q27" s="597">
        <f>IF(P27=0,0,O27/P27)</f>
        <v>0</v>
      </c>
      <c r="R27" s="598">
        <f>R21+R25</f>
        <v>0</v>
      </c>
      <c r="S27" s="599">
        <f>IF('1- Identification'!K19="au choix",0,IF('1- Identification'!K19='1- Identification'!W16,18,14))</f>
        <v>0</v>
      </c>
      <c r="T27" s="898">
        <f>IF(K27=0,0,IF(R27=0,0,K27/R27))</f>
        <v>0</v>
      </c>
      <c r="U27" s="899"/>
      <c r="Z27" s="305"/>
      <c r="AA27" s="305"/>
      <c r="AB27" s="312"/>
      <c r="AC27" s="305"/>
    </row>
    <row r="28" spans="1:29" s="2" customFormat="1" ht="30" customHeight="1" thickBot="1">
      <c r="A28" s="1"/>
      <c r="B28" s="1"/>
      <c r="C28" s="108"/>
      <c r="D28" s="108"/>
      <c r="E28" s="109"/>
      <c r="F28" s="109"/>
      <c r="G28" s="109"/>
      <c r="H28" s="109"/>
      <c r="I28" s="109"/>
      <c r="J28" s="109"/>
      <c r="K28" s="110"/>
      <c r="L28" s="110"/>
      <c r="M28" s="111"/>
      <c r="N28" s="112"/>
      <c r="O28" s="101"/>
      <c r="P28" s="110"/>
      <c r="Q28" s="113"/>
      <c r="R28" s="178"/>
      <c r="S28" s="178"/>
      <c r="T28" s="114"/>
      <c r="U28" s="114"/>
      <c r="Z28" s="307" t="s">
        <v>103</v>
      </c>
      <c r="AA28" s="305"/>
      <c r="AB28" s="312">
        <f>SUM(E34:J34)</f>
        <v>0</v>
      </c>
      <c r="AC28" s="305"/>
    </row>
    <row r="29" spans="1:29" s="29" customFormat="1" ht="39.950000000000003" customHeight="1" thickBot="1">
      <c r="A29" s="28"/>
      <c r="B29" s="86"/>
      <c r="C29" s="768" t="s">
        <v>105</v>
      </c>
      <c r="D29" s="769"/>
      <c r="E29" s="769"/>
      <c r="F29" s="770"/>
      <c r="G29" s="863" t="s">
        <v>98</v>
      </c>
      <c r="H29" s="864"/>
      <c r="I29" s="89"/>
      <c r="J29" s="89"/>
      <c r="K29" s="89"/>
      <c r="L29" s="90"/>
      <c r="M29" s="301"/>
      <c r="N29" s="301"/>
      <c r="O29" s="301"/>
      <c r="P29" s="301"/>
      <c r="Q29" s="301"/>
      <c r="R29" s="301"/>
      <c r="S29" s="301"/>
      <c r="T29" s="301"/>
      <c r="U29" s="301"/>
      <c r="Z29" s="305">
        <f>IF(G29=AB4,1,IF(G29=AB5,1,IF(G29=AB6,1,IF(G29=AB7,1,0))))</f>
        <v>0</v>
      </c>
      <c r="AA29" s="305"/>
      <c r="AB29" s="312">
        <f>SUM(E35:J35)</f>
        <v>0</v>
      </c>
      <c r="AC29" s="305"/>
    </row>
    <row r="30" spans="1:29" s="29" customFormat="1" ht="39" customHeight="1" thickBot="1">
      <c r="A30" s="28"/>
      <c r="B30" s="86"/>
      <c r="C30" s="870" t="s">
        <v>234</v>
      </c>
      <c r="D30" s="871"/>
      <c r="E30" s="789" t="s">
        <v>25</v>
      </c>
      <c r="F30" s="790"/>
      <c r="G30" s="789" t="s">
        <v>26</v>
      </c>
      <c r="H30" s="791"/>
      <c r="I30" s="792" t="s">
        <v>27</v>
      </c>
      <c r="J30" s="793"/>
      <c r="K30" s="794" t="s">
        <v>28</v>
      </c>
      <c r="L30" s="795"/>
      <c r="M30" s="877" t="s">
        <v>29</v>
      </c>
      <c r="N30" s="546" t="s">
        <v>30</v>
      </c>
      <c r="O30" s="798" t="s">
        <v>31</v>
      </c>
      <c r="P30" s="799"/>
      <c r="Q30" s="800"/>
      <c r="R30" s="879" t="s">
        <v>32</v>
      </c>
      <c r="S30" s="880"/>
      <c r="T30" s="868" t="s">
        <v>83</v>
      </c>
      <c r="U30" s="868" t="s">
        <v>84</v>
      </c>
      <c r="Z30" s="305"/>
      <c r="AA30" s="305"/>
      <c r="AB30" s="312"/>
      <c r="AC30" s="305"/>
    </row>
    <row r="31" spans="1:29" s="29" customFormat="1" ht="57" customHeight="1" thickBot="1">
      <c r="A31" s="28"/>
      <c r="B31" s="86"/>
      <c r="C31" s="872"/>
      <c r="D31" s="873"/>
      <c r="E31" s="554" t="s">
        <v>33</v>
      </c>
      <c r="F31" s="77" t="s">
        <v>34</v>
      </c>
      <c r="G31" s="554" t="s">
        <v>33</v>
      </c>
      <c r="H31" s="77" t="s">
        <v>34</v>
      </c>
      <c r="I31" s="548" t="s">
        <v>33</v>
      </c>
      <c r="J31" s="549" t="s">
        <v>34</v>
      </c>
      <c r="K31" s="79" t="s">
        <v>35</v>
      </c>
      <c r="L31" s="545" t="s">
        <v>36</v>
      </c>
      <c r="M31" s="878"/>
      <c r="N31" s="547" t="s">
        <v>37</v>
      </c>
      <c r="O31" s="544" t="s">
        <v>253</v>
      </c>
      <c r="P31" s="82" t="s">
        <v>39</v>
      </c>
      <c r="Q31" s="83" t="s">
        <v>40</v>
      </c>
      <c r="R31" s="84" t="s">
        <v>41</v>
      </c>
      <c r="S31" s="77" t="s">
        <v>254</v>
      </c>
      <c r="T31" s="869"/>
      <c r="U31" s="869"/>
      <c r="Z31" s="305"/>
      <c r="AA31" s="305"/>
      <c r="AB31" s="312"/>
      <c r="AC31" s="305"/>
    </row>
    <row r="32" spans="1:29" s="94" customFormat="1" ht="33.950000000000003" customHeight="1" thickBot="1">
      <c r="C32" s="819" t="s">
        <v>48</v>
      </c>
      <c r="D32" s="820"/>
      <c r="E32" s="820"/>
      <c r="F32" s="85"/>
      <c r="G32" s="857" t="s">
        <v>49</v>
      </c>
      <c r="H32" s="947"/>
      <c r="I32" s="947"/>
      <c r="J32" s="947"/>
      <c r="K32" s="947"/>
      <c r="L32" s="947"/>
      <c r="M32" s="947"/>
      <c r="N32" s="947"/>
      <c r="O32" s="947"/>
      <c r="P32" s="947"/>
      <c r="Q32" s="947"/>
      <c r="R32" s="948"/>
      <c r="S32" s="948"/>
      <c r="T32" s="948"/>
      <c r="U32" s="949"/>
      <c r="Z32" s="305"/>
      <c r="AA32" s="305"/>
      <c r="AB32" s="312">
        <f>SUM(E36:J36)</f>
        <v>0</v>
      </c>
      <c r="AC32" s="305"/>
    </row>
    <row r="33" spans="1:29" s="2" customFormat="1" ht="24.95" customHeight="1">
      <c r="A33" s="1"/>
      <c r="B33" s="1"/>
      <c r="C33" s="845" t="s">
        <v>50</v>
      </c>
      <c r="D33" s="846"/>
      <c r="E33" s="213"/>
      <c r="F33" s="214"/>
      <c r="G33" s="230"/>
      <c r="H33" s="231"/>
      <c r="I33" s="219"/>
      <c r="J33" s="220"/>
      <c r="K33" s="335" t="str">
        <f>IF(G29="Sélectionner","Cf tarification",IF(Z29=0,0,E33+G33+I33))</f>
        <v>Cf tarification</v>
      </c>
      <c r="L33" s="336" t="str">
        <f>IF(G29="Sélectionner","Cf tarification",IF(Z29=0,F33+H33+J33,0))</f>
        <v>Cf tarification</v>
      </c>
      <c r="M33" s="971"/>
      <c r="N33" s="232"/>
      <c r="O33" s="222">
        <f>P33*Q33</f>
        <v>0</v>
      </c>
      <c r="P33" s="507"/>
      <c r="Q33" s="224"/>
      <c r="R33" s="332">
        <f>IF(AB21=0,0,S33*O33*N33)</f>
        <v>0</v>
      </c>
      <c r="S33" s="323">
        <v>12</v>
      </c>
      <c r="T33" s="347" t="str">
        <f>IF(K33="Cf tarification","Cf tarification",IF(R33=0,0,K33/R33))</f>
        <v>Cf tarification</v>
      </c>
      <c r="U33" s="348" t="str">
        <f>IF(L33="Cf tarification","Cf tarification",IF(R33=0,0,L33/R33))</f>
        <v>Cf tarification</v>
      </c>
      <c r="X33" s="29"/>
      <c r="Z33" s="305"/>
      <c r="AA33" s="305"/>
      <c r="AB33" s="312">
        <f>SUM(E39:J39)</f>
        <v>0</v>
      </c>
      <c r="AC33" s="305"/>
    </row>
    <row r="34" spans="1:29" s="2" customFormat="1" ht="24.95" customHeight="1">
      <c r="A34" s="1"/>
      <c r="B34" s="1"/>
      <c r="C34" s="830" t="s">
        <v>51</v>
      </c>
      <c r="D34" s="831"/>
      <c r="E34" s="217"/>
      <c r="F34" s="218"/>
      <c r="G34" s="217"/>
      <c r="H34" s="218"/>
      <c r="I34" s="234"/>
      <c r="J34" s="235"/>
      <c r="K34" s="335" t="str">
        <f>IF(G29="Sélectionner","Cf tarification",IF(Z29=0,0,E34+G34+I34))</f>
        <v>Cf tarification</v>
      </c>
      <c r="L34" s="336" t="str">
        <f>IF(G29="Sélectionner","Cf tarification",IF(Z29=0,F34+H34+J34,0))</f>
        <v>Cf tarification</v>
      </c>
      <c r="M34" s="972"/>
      <c r="N34" s="225"/>
      <c r="O34" s="226">
        <f>P34*Q34</f>
        <v>0</v>
      </c>
      <c r="P34" s="508"/>
      <c r="Q34" s="227"/>
      <c r="R34" s="333">
        <f>IF(AB28=0,0,S34*O34*N34)</f>
        <v>0</v>
      </c>
      <c r="S34" s="324">
        <v>12</v>
      </c>
      <c r="T34" s="349" t="str">
        <f t="shared" ref="T34:T35" si="13">IF(K34="Cf tarification","Cf tarification",IF(R34=0,0,K34/R34))</f>
        <v>Cf tarification</v>
      </c>
      <c r="U34" s="350" t="str">
        <f t="shared" ref="U34:U36" si="14">IF(L34="Cf tarification","Cf tarification",IF(R34=0,0,L34/R34))</f>
        <v>Cf tarification</v>
      </c>
      <c r="Z34" s="305"/>
      <c r="AA34" s="305"/>
      <c r="AB34" s="312">
        <f>SUM(E40:J40)</f>
        <v>0</v>
      </c>
      <c r="AC34" s="305"/>
    </row>
    <row r="35" spans="1:29" s="2" customFormat="1" ht="24.95" customHeight="1">
      <c r="A35" s="1"/>
      <c r="B35" s="1"/>
      <c r="C35" s="830" t="s">
        <v>52</v>
      </c>
      <c r="D35" s="831"/>
      <c r="E35" s="217"/>
      <c r="F35" s="218"/>
      <c r="G35" s="217"/>
      <c r="H35" s="218"/>
      <c r="I35" s="234"/>
      <c r="J35" s="235"/>
      <c r="K35" s="335" t="str">
        <f>IF(G29="Sélectionner","Cf tarification",IF(Z29=0,0,E35+G35+I35))</f>
        <v>Cf tarification</v>
      </c>
      <c r="L35" s="336" t="str">
        <f>IF(G29="Sélectionner","Cf tarification",IF(Z29=0,F35+H35+J35,0))</f>
        <v>Cf tarification</v>
      </c>
      <c r="M35" s="972"/>
      <c r="N35" s="225"/>
      <c r="O35" s="226">
        <f>P35*Q35</f>
        <v>0</v>
      </c>
      <c r="P35" s="508"/>
      <c r="Q35" s="227"/>
      <c r="R35" s="333">
        <f>IF(AB29=0,0,S35*O35*N35)</f>
        <v>0</v>
      </c>
      <c r="S35" s="324">
        <v>12</v>
      </c>
      <c r="T35" s="349" t="str">
        <f t="shared" si="13"/>
        <v>Cf tarification</v>
      </c>
      <c r="U35" s="350" t="str">
        <f t="shared" si="14"/>
        <v>Cf tarification</v>
      </c>
      <c r="Z35" s="305"/>
      <c r="AA35" s="305"/>
      <c r="AB35" s="312">
        <f>SUM(E23:J23)</f>
        <v>0</v>
      </c>
      <c r="AC35" s="305"/>
    </row>
    <row r="36" spans="1:29" s="2" customFormat="1" ht="24.95" customHeight="1">
      <c r="A36" s="1"/>
      <c r="B36" s="1"/>
      <c r="C36" s="866" t="s">
        <v>53</v>
      </c>
      <c r="D36" s="867"/>
      <c r="E36" s="217"/>
      <c r="F36" s="218"/>
      <c r="G36" s="217"/>
      <c r="H36" s="218"/>
      <c r="I36" s="234"/>
      <c r="J36" s="235"/>
      <c r="K36" s="335" t="str">
        <f>IF(G29="Sélectionner","Cf tarification",IF(Z29=0,0,E36+G36+I36))</f>
        <v>Cf tarification</v>
      </c>
      <c r="L36" s="336" t="str">
        <f>IF(G29="Sélectionner","Cf tarification",IF(Z29=0,F36+H36+J36,0))</f>
        <v>Cf tarification</v>
      </c>
      <c r="M36" s="973"/>
      <c r="N36" s="228"/>
      <c r="O36" s="226">
        <f>P36*Q36</f>
        <v>0</v>
      </c>
      <c r="P36" s="508"/>
      <c r="Q36" s="227"/>
      <c r="R36" s="333">
        <f t="shared" ref="R36" si="15">IF(AB32=0,0,S36*O36*N36)</f>
        <v>0</v>
      </c>
      <c r="S36" s="324">
        <v>12</v>
      </c>
      <c r="T36" s="349" t="str">
        <f>IF(K36="Cf tarification","Cf tarification",IF(R36=0,0,K36/R36))</f>
        <v>Cf tarification</v>
      </c>
      <c r="U36" s="350" t="str">
        <f t="shared" si="14"/>
        <v>Cf tarification</v>
      </c>
      <c r="Z36" s="305"/>
      <c r="AA36" s="305"/>
      <c r="AB36" s="312">
        <f>SUM(E24:J24)</f>
        <v>0</v>
      </c>
      <c r="AC36" s="305"/>
    </row>
    <row r="37" spans="1:29" s="2" customFormat="1" ht="24.95" customHeight="1" thickBot="1">
      <c r="A37" s="1"/>
      <c r="B37" s="1"/>
      <c r="C37" s="837" t="s">
        <v>47</v>
      </c>
      <c r="D37" s="838"/>
      <c r="E37" s="611">
        <f>SUM(E33:E36)</f>
        <v>0</v>
      </c>
      <c r="F37" s="601">
        <f t="shared" ref="F37:J37" si="16">SUM(F33:F36)</f>
        <v>0</v>
      </c>
      <c r="G37" s="620">
        <f t="shared" si="16"/>
        <v>0</v>
      </c>
      <c r="H37" s="603">
        <f t="shared" si="16"/>
        <v>0</v>
      </c>
      <c r="I37" s="604">
        <f t="shared" si="16"/>
        <v>0</v>
      </c>
      <c r="J37" s="623">
        <f t="shared" si="16"/>
        <v>0</v>
      </c>
      <c r="K37" s="624">
        <f>SUM(K33:K36)</f>
        <v>0</v>
      </c>
      <c r="L37" s="625">
        <f>SUM(L33:L36)</f>
        <v>0</v>
      </c>
      <c r="M37" s="582">
        <f>IF(G29="Sélectionner",0,IF(L37=0,E37/K37,F37/L37))</f>
        <v>0</v>
      </c>
      <c r="N37" s="608"/>
      <c r="O37" s="584">
        <f>IF(SUM(O33:O36)=0,0,SUM(O33:O36))</f>
        <v>0</v>
      </c>
      <c r="P37" s="590">
        <f>SUM(P33:P36)</f>
        <v>0</v>
      </c>
      <c r="Q37" s="586">
        <f>IF(P37=0,0,O37/P37)</f>
        <v>0</v>
      </c>
      <c r="R37" s="587">
        <f>SUM(R33:R36)</f>
        <v>0</v>
      </c>
      <c r="S37" s="588">
        <v>12</v>
      </c>
      <c r="T37" s="609">
        <f>IF(K37=0,0,IF(R37=0,0,K37/R37))</f>
        <v>0</v>
      </c>
      <c r="U37" s="610">
        <f>IF(L37=0,0,IF(R37=0,0,L37/R37))</f>
        <v>0</v>
      </c>
      <c r="Z37" s="305"/>
      <c r="AA37" s="305"/>
      <c r="AB37" s="312"/>
      <c r="AC37" s="305"/>
    </row>
    <row r="38" spans="1:29" s="2" customFormat="1" ht="45" customHeight="1" thickBot="1">
      <c r="A38" s="95"/>
      <c r="B38" s="96"/>
      <c r="C38" s="819" t="s">
        <v>54</v>
      </c>
      <c r="D38" s="820"/>
      <c r="E38" s="820"/>
      <c r="F38" s="85"/>
      <c r="G38" s="857" t="s">
        <v>49</v>
      </c>
      <c r="H38" s="947"/>
      <c r="I38" s="947"/>
      <c r="J38" s="947"/>
      <c r="K38" s="947"/>
      <c r="L38" s="947"/>
      <c r="M38" s="947"/>
      <c r="N38" s="947"/>
      <c r="O38" s="947"/>
      <c r="P38" s="947"/>
      <c r="Q38" s="947"/>
      <c r="R38" s="974"/>
      <c r="S38" s="974"/>
      <c r="T38" s="950"/>
      <c r="U38" s="951"/>
      <c r="Z38" s="305"/>
      <c r="AA38" s="305"/>
      <c r="AB38" s="312"/>
      <c r="AC38" s="305"/>
    </row>
    <row r="39" spans="1:29" s="2" customFormat="1" ht="24.95" customHeight="1">
      <c r="A39" s="33"/>
      <c r="B39" s="97"/>
      <c r="C39" s="845" t="s">
        <v>55</v>
      </c>
      <c r="D39" s="846"/>
      <c r="E39" s="213"/>
      <c r="F39" s="214"/>
      <c r="G39" s="213"/>
      <c r="H39" s="214"/>
      <c r="I39" s="215"/>
      <c r="J39" s="216"/>
      <c r="K39" s="330" t="str">
        <f>IF(G29="Sélectionner","Cf tarification",IF(Z29=0,0,E39+G39+I39))</f>
        <v>Cf tarification</v>
      </c>
      <c r="L39" s="331" t="str">
        <f>IF(G29="Sélectionner","Cf tarification",IF(Z29=0,F39+H39+J39,0))</f>
        <v>Cf tarification</v>
      </c>
      <c r="M39" s="969"/>
      <c r="N39" s="221"/>
      <c r="O39" s="222">
        <f>P39*Q39</f>
        <v>0</v>
      </c>
      <c r="P39" s="507"/>
      <c r="Q39" s="236"/>
      <c r="R39" s="514">
        <f>IF(AB33=0,0,S39*O39*N39)</f>
        <v>0</v>
      </c>
      <c r="S39" s="323">
        <v>12</v>
      </c>
      <c r="T39" s="343" t="str">
        <f>IF(K39="Cf tarification","Cf tarification",IF(R39=0,0,K39/R39))</f>
        <v>Cf tarification</v>
      </c>
      <c r="U39" s="344" t="str">
        <f>IF(L39="Cf tarification","Cf tarification",IF(R39=0,0,L39/R39))</f>
        <v>Cf tarification</v>
      </c>
    </row>
    <row r="40" spans="1:29" s="2" customFormat="1" ht="24.95" customHeight="1">
      <c r="A40" s="33"/>
      <c r="B40" s="97"/>
      <c r="C40" s="830" t="s">
        <v>56</v>
      </c>
      <c r="D40" s="831"/>
      <c r="E40" s="217"/>
      <c r="F40" s="218"/>
      <c r="G40" s="217"/>
      <c r="H40" s="218"/>
      <c r="I40" s="234"/>
      <c r="J40" s="235"/>
      <c r="K40" s="335" t="str">
        <f>IF(G29="Sélectionner","Cf tarification",IF(Z29=0,0,E40+G40+I40))</f>
        <v>Cf tarification</v>
      </c>
      <c r="L40" s="336" t="str">
        <f>IF(G29="Sélectionner","Cf tarification",IF(Z29=0,F40+H40+J40,0))</f>
        <v>Cf tarification</v>
      </c>
      <c r="M40" s="970"/>
      <c r="N40" s="225"/>
      <c r="O40" s="226">
        <f>P40*Q40</f>
        <v>0</v>
      </c>
      <c r="P40" s="508"/>
      <c r="Q40" s="237"/>
      <c r="R40" s="351">
        <f>IF(AB34=0,0,S40*O40*N40)</f>
        <v>0</v>
      </c>
      <c r="S40" s="324">
        <v>12</v>
      </c>
      <c r="T40" s="345" t="str">
        <f>IF(K40="Cf tarification","Cf tarification",IF(R40=0,0,K40/R40))</f>
        <v>Cf tarification</v>
      </c>
      <c r="U40" s="346" t="str">
        <f>IF(L40="Cf tarification","Cf tarification",IF(R40=0,0,L40/R40))</f>
        <v>Cf tarification</v>
      </c>
    </row>
    <row r="41" spans="1:29" s="2" customFormat="1" ht="24.95" customHeight="1" thickBot="1">
      <c r="A41" s="33"/>
      <c r="B41" s="97"/>
      <c r="C41" s="837" t="s">
        <v>47</v>
      </c>
      <c r="D41" s="838"/>
      <c r="E41" s="611">
        <f t="shared" ref="E41:L41" si="17">SUM(E39:E40)</f>
        <v>0</v>
      </c>
      <c r="F41" s="601">
        <f t="shared" si="17"/>
        <v>0</v>
      </c>
      <c r="G41" s="611">
        <f t="shared" si="17"/>
        <v>0</v>
      </c>
      <c r="H41" s="601">
        <f t="shared" si="17"/>
        <v>0</v>
      </c>
      <c r="I41" s="612">
        <f t="shared" si="17"/>
        <v>0</v>
      </c>
      <c r="J41" s="626">
        <f t="shared" si="17"/>
        <v>0</v>
      </c>
      <c r="K41" s="606">
        <f>SUM(K39:K40)</f>
        <v>0</v>
      </c>
      <c r="L41" s="601">
        <f t="shared" si="17"/>
        <v>0</v>
      </c>
      <c r="M41" s="582">
        <f>IF(G29="Sélectionner",0,IF(L41=0,E41/K41,F41/L41))</f>
        <v>0</v>
      </c>
      <c r="N41" s="619">
        <f>IF(O41=0,0,R41/Q41/P41/S41)</f>
        <v>0</v>
      </c>
      <c r="O41" s="584">
        <f>IF(SUM(O39:O40)=0,0,SUM(O39:O40))</f>
        <v>0</v>
      </c>
      <c r="P41" s="590">
        <f>SUM(P39:P40)</f>
        <v>0</v>
      </c>
      <c r="Q41" s="591">
        <f>IF(P41=0,0,O41/P41)</f>
        <v>0</v>
      </c>
      <c r="R41" s="627">
        <f>SUM(R39:R40)</f>
        <v>0</v>
      </c>
      <c r="S41" s="628">
        <v>12</v>
      </c>
      <c r="T41" s="609">
        <f>IF(K41=0,0,IF(R41=0,0,K41/R41))</f>
        <v>0</v>
      </c>
      <c r="U41" s="610">
        <f>IF(L41=0,0,IF(R41=0,0,L41/R41))</f>
        <v>0</v>
      </c>
    </row>
    <row r="42" spans="1:29" s="2" customFormat="1" ht="24.95" customHeight="1" thickBot="1">
      <c r="A42" s="33"/>
      <c r="B42" s="33"/>
      <c r="C42" s="108"/>
      <c r="D42" s="108"/>
      <c r="E42" s="109"/>
      <c r="F42" s="109"/>
      <c r="G42" s="109"/>
      <c r="H42" s="109"/>
      <c r="I42" s="109"/>
      <c r="J42" s="109"/>
      <c r="K42" s="110"/>
      <c r="L42" s="109"/>
      <c r="M42" s="111"/>
      <c r="N42" s="112"/>
      <c r="O42" s="101"/>
      <c r="P42" s="101"/>
      <c r="Q42" s="113"/>
      <c r="R42" s="178"/>
      <c r="S42" s="178"/>
      <c r="T42" s="114"/>
      <c r="U42" s="114"/>
    </row>
    <row r="43" spans="1:29" s="94" customFormat="1" ht="24.95" customHeight="1" thickBot="1">
      <c r="A43" s="847" t="s">
        <v>47</v>
      </c>
      <c r="B43" s="848"/>
      <c r="C43" s="848"/>
      <c r="D43" s="849"/>
      <c r="E43" s="613">
        <f>E37+E41</f>
        <v>0</v>
      </c>
      <c r="F43" s="613">
        <f>F37+F41+E25+E21</f>
        <v>0</v>
      </c>
      <c r="G43" s="613">
        <f>G37+G41</f>
        <v>0</v>
      </c>
      <c r="H43" s="613">
        <f>H37+H41+G25+G21</f>
        <v>0</v>
      </c>
      <c r="I43" s="613">
        <f>I37+I41</f>
        <v>0</v>
      </c>
      <c r="J43" s="613">
        <f>J37+J41+I25+I21</f>
        <v>0</v>
      </c>
      <c r="K43" s="613">
        <f>K37+K41</f>
        <v>0</v>
      </c>
      <c r="L43" s="614">
        <f>L37+L41+K25+K21</f>
        <v>0</v>
      </c>
      <c r="M43" s="178"/>
      <c r="N43" s="99"/>
      <c r="O43" s="615">
        <f>+O21+O37+O41+O25</f>
        <v>0</v>
      </c>
      <c r="P43" s="100"/>
      <c r="Q43" s="101"/>
      <c r="R43" s="616">
        <f>+R21+R37+R41+R25</f>
        <v>0</v>
      </c>
      <c r="S43" s="99"/>
      <c r="T43" s="617">
        <f>IF(K43=0,0,IF(R43=0,0,K43/R43))</f>
        <v>0</v>
      </c>
      <c r="U43" s="618">
        <f>IF(L43=0,0,IF(R43=0,0,L43/R43))</f>
        <v>0</v>
      </c>
    </row>
    <row r="44" spans="1:29" s="94" customFormat="1" ht="20.100000000000001" customHeight="1" thickBot="1">
      <c r="A44" s="75"/>
      <c r="B44" s="75"/>
      <c r="N44" s="102"/>
      <c r="O44" s="850" t="s">
        <v>59</v>
      </c>
      <c r="Q44" s="103"/>
      <c r="R44" s="850" t="s">
        <v>60</v>
      </c>
      <c r="S44" s="104" t="s">
        <v>61</v>
      </c>
      <c r="T44" s="853">
        <f>IF(R43=0,0,(K43+L43)/R43)</f>
        <v>0</v>
      </c>
      <c r="U44" s="854"/>
    </row>
    <row r="45" spans="1:29" s="2" customFormat="1" ht="34.700000000000003" customHeight="1" thickBot="1">
      <c r="A45" s="1"/>
      <c r="B45" s="1"/>
      <c r="C45" s="300"/>
      <c r="D45" s="300"/>
      <c r="E45" s="14"/>
      <c r="F45" s="300"/>
      <c r="G45" s="15"/>
      <c r="H45" s="15"/>
      <c r="N45" s="102"/>
      <c r="O45" s="851"/>
      <c r="Q45" s="29"/>
      <c r="R45" s="852"/>
      <c r="S45" s="29"/>
      <c r="T45" s="29"/>
      <c r="U45" s="29"/>
    </row>
  </sheetData>
  <sheetProtection password="C3A6" sheet="1" objects="1" scenarios="1"/>
  <mergeCells count="112">
    <mergeCell ref="E11:F11"/>
    <mergeCell ref="G17:U17"/>
    <mergeCell ref="E14:M14"/>
    <mergeCell ref="N14:U14"/>
    <mergeCell ref="M15:M16"/>
    <mergeCell ref="C13:F13"/>
    <mergeCell ref="C17:E17"/>
    <mergeCell ref="C2:U2"/>
    <mergeCell ref="C3:U4"/>
    <mergeCell ref="E7:K7"/>
    <mergeCell ref="M8:N9"/>
    <mergeCell ref="E9:F9"/>
    <mergeCell ref="G9:K9"/>
    <mergeCell ref="E8:F8"/>
    <mergeCell ref="G8:K8"/>
    <mergeCell ref="E10:F10"/>
    <mergeCell ref="G10:K10"/>
    <mergeCell ref="G11:K11"/>
    <mergeCell ref="O15:Q15"/>
    <mergeCell ref="R15:S15"/>
    <mergeCell ref="G15:H15"/>
    <mergeCell ref="G13:K13"/>
    <mergeCell ref="E16:F16"/>
    <mergeCell ref="T15:U16"/>
    <mergeCell ref="C35:D35"/>
    <mergeCell ref="C36:D36"/>
    <mergeCell ref="C27:D27"/>
    <mergeCell ref="C30:D31"/>
    <mergeCell ref="E30:F30"/>
    <mergeCell ref="G22:U22"/>
    <mergeCell ref="E24:F24"/>
    <mergeCell ref="E25:F25"/>
    <mergeCell ref="E27:F27"/>
    <mergeCell ref="K24:L24"/>
    <mergeCell ref="K25:L25"/>
    <mergeCell ref="K27:L27"/>
    <mergeCell ref="I24:J24"/>
    <mergeCell ref="G32:U32"/>
    <mergeCell ref="G29:H29"/>
    <mergeCell ref="T23:U23"/>
    <mergeCell ref="T24:U24"/>
    <mergeCell ref="T25:U25"/>
    <mergeCell ref="T27:U27"/>
    <mergeCell ref="C22:E22"/>
    <mergeCell ref="C32:E32"/>
    <mergeCell ref="C34:D34"/>
    <mergeCell ref="G24:H24"/>
    <mergeCell ref="G25:H25"/>
    <mergeCell ref="C20:D20"/>
    <mergeCell ref="M18:M20"/>
    <mergeCell ref="T44:U44"/>
    <mergeCell ref="A43:D43"/>
    <mergeCell ref="C23:D23"/>
    <mergeCell ref="O44:O45"/>
    <mergeCell ref="R44:R45"/>
    <mergeCell ref="C24:D24"/>
    <mergeCell ref="C25:D25"/>
    <mergeCell ref="C41:D41"/>
    <mergeCell ref="C37:D37"/>
    <mergeCell ref="C39:D39"/>
    <mergeCell ref="C38:E38"/>
    <mergeCell ref="C33:D33"/>
    <mergeCell ref="C40:D40"/>
    <mergeCell ref="M39:M40"/>
    <mergeCell ref="C29:F29"/>
    <mergeCell ref="K23:L23"/>
    <mergeCell ref="C21:D21"/>
    <mergeCell ref="E18:F18"/>
    <mergeCell ref="E19:F19"/>
    <mergeCell ref="E20:F20"/>
    <mergeCell ref="M33:M36"/>
    <mergeCell ref="G38:U38"/>
    <mergeCell ref="I15:J15"/>
    <mergeCell ref="K15:L15"/>
    <mergeCell ref="E15:F15"/>
    <mergeCell ref="C14:D16"/>
    <mergeCell ref="G16:H16"/>
    <mergeCell ref="I16:J16"/>
    <mergeCell ref="K16:L16"/>
    <mergeCell ref="G18:H18"/>
    <mergeCell ref="G19:H19"/>
    <mergeCell ref="C18:D18"/>
    <mergeCell ref="C19:D19"/>
    <mergeCell ref="T21:U21"/>
    <mergeCell ref="I20:J20"/>
    <mergeCell ref="K18:L18"/>
    <mergeCell ref="K19:L19"/>
    <mergeCell ref="K20:L20"/>
    <mergeCell ref="T18:U18"/>
    <mergeCell ref="T19:U19"/>
    <mergeCell ref="T20:U20"/>
    <mergeCell ref="E23:F23"/>
    <mergeCell ref="I23:J23"/>
    <mergeCell ref="G23:H23"/>
    <mergeCell ref="E21:F21"/>
    <mergeCell ref="I21:J21"/>
    <mergeCell ref="K21:L21"/>
    <mergeCell ref="I18:J18"/>
    <mergeCell ref="I19:J19"/>
    <mergeCell ref="G20:H20"/>
    <mergeCell ref="G21:H21"/>
    <mergeCell ref="G27:H27"/>
    <mergeCell ref="I25:J25"/>
    <mergeCell ref="I27:J27"/>
    <mergeCell ref="R30:S30"/>
    <mergeCell ref="T30:T31"/>
    <mergeCell ref="U30:U31"/>
    <mergeCell ref="G30:H30"/>
    <mergeCell ref="I30:J30"/>
    <mergeCell ref="K30:L30"/>
    <mergeCell ref="M30:M31"/>
    <mergeCell ref="O30:Q30"/>
  </mergeCells>
  <conditionalFormatting sqref="T13:T14 X13:X34 T17 T28:T29 T32">
    <cfRule type="cellIs" dxfId="18" priority="44" stopIfTrue="1" operator="greaterThan">
      <formula>11</formula>
    </cfRule>
  </conditionalFormatting>
  <conditionalFormatting sqref="K33:L36">
    <cfRule type="containsText" dxfId="17" priority="42" operator="containsText" text="Cf tarification">
      <formula>NOT(ISERROR(SEARCH("Cf tarification",K33)))</formula>
    </cfRule>
  </conditionalFormatting>
  <conditionalFormatting sqref="T33:U36">
    <cfRule type="containsText" dxfId="16" priority="40" operator="containsText" text="Cf tarification">
      <formula>NOT(ISERROR(SEARCH("Cf tarification",T33)))</formula>
    </cfRule>
  </conditionalFormatting>
  <conditionalFormatting sqref="K39:L40">
    <cfRule type="containsText" dxfId="15" priority="39" operator="containsText" text="Cf tarification">
      <formula>NOT(ISERROR(SEARCH("Cf tarification",K39)))</formula>
    </cfRule>
  </conditionalFormatting>
  <conditionalFormatting sqref="T39:U40">
    <cfRule type="containsText" dxfId="14" priority="38" operator="containsText" text="Cf tarification">
      <formula>NOT(ISERROR(SEARCH("Cf tarification",T39)))</formula>
    </cfRule>
  </conditionalFormatting>
  <conditionalFormatting sqref="K18:K20">
    <cfRule type="containsText" dxfId="13" priority="13" operator="containsText" text="Cf tarification">
      <formula>NOT(ISERROR(SEARCH("Cf tarification",K18)))</formula>
    </cfRule>
  </conditionalFormatting>
  <conditionalFormatting sqref="T18:T20">
    <cfRule type="containsText" dxfId="12" priority="12" operator="containsText" text="Cf tarification">
      <formula>NOT(ISERROR(SEARCH("Cf tarification",T18)))</formula>
    </cfRule>
  </conditionalFormatting>
  <conditionalFormatting sqref="T23:T24">
    <cfRule type="containsText" dxfId="11" priority="8" operator="containsText" text="Cf tarification">
      <formula>NOT(ISERROR(SEARCH("Cf tarification",T23)))</formula>
    </cfRule>
  </conditionalFormatting>
  <conditionalFormatting sqref="K23:K24">
    <cfRule type="containsText" dxfId="10" priority="7" operator="containsText" text="Cf tarification">
      <formula>NOT(ISERROR(SEARCH("Cf tarification",K23)))</formula>
    </cfRule>
  </conditionalFormatting>
  <dataValidations count="2">
    <dataValidation type="list" allowBlank="1" showInputMessage="1" showErrorMessage="1" sqref="G29">
      <formula1>$AB$3:$AB$10</formula1>
    </dataValidation>
    <dataValidation type="list" allowBlank="1" showDropDown="1" showInputMessage="1" showErrorMessage="1" sqref="B38">
      <formula1>$AB$4:$AB$10</formula1>
    </dataValidation>
  </dataValidations>
  <pageMargins left="0.70866141732283472" right="0.70866141732283472" top="0.74803149606299213" bottom="0.74803149606299213" header="0.31496062992125984" footer="0.31496062992125984"/>
  <pageSetup paperSize="9" scale="37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5EAF66D0-B902-4C88-A909-E3D048A5012D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N18:N20 P18:Q20 G23:G24 I23:I24</xm:sqref>
        </x14:conditionalFormatting>
        <x14:conditionalFormatting xmlns:xm="http://schemas.microsoft.com/office/excel/2006/main">
          <x14:cfRule type="expression" priority="17" id="{35BF0287-F238-4A30-9076-77CFF4F6DFC1}">
            <xm:f>'1- Identification'!$F$15:$J$15=0</xm:f>
            <x14:dxf>
              <fill>
                <patternFill>
                  <bgColor theme="0" tint="-0.24994659260841701"/>
                </patternFill>
              </fill>
            </x14:dxf>
          </x14:cfRule>
          <xm:sqref>G29:H29 E33:J36 N33:N36 P33:Q36 E39:J40 N39:N40 P39:Q40</xm:sqref>
        </x14:conditionalFormatting>
        <x14:conditionalFormatting xmlns:xm="http://schemas.microsoft.com/office/excel/2006/main">
          <x14:cfRule type="expression" priority="16" id="{2190754D-F5C6-4A8A-AC18-A0CBCF79CB11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E18</xm:sqref>
        </x14:conditionalFormatting>
        <x14:conditionalFormatting xmlns:xm="http://schemas.microsoft.com/office/excel/2006/main">
          <x14:cfRule type="expression" priority="15" id="{9B9E3508-DA4F-4A58-AE39-02DF1F6F50F3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G18:G20</xm:sqref>
        </x14:conditionalFormatting>
        <x14:conditionalFormatting xmlns:xm="http://schemas.microsoft.com/office/excel/2006/main">
          <x14:cfRule type="expression" priority="14" id="{BF2CE441-55C5-418E-8BDE-B73E6C2F607B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I18:I20</xm:sqref>
        </x14:conditionalFormatting>
        <x14:conditionalFormatting xmlns:xm="http://schemas.microsoft.com/office/excel/2006/main">
          <x14:cfRule type="expression" priority="11" id="{9A5EFA5D-B8CB-45D9-835C-326B92CAA3DA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E19</xm:sqref>
        </x14:conditionalFormatting>
        <x14:conditionalFormatting xmlns:xm="http://schemas.microsoft.com/office/excel/2006/main">
          <x14:cfRule type="expression" priority="10" id="{6ED0852E-74B0-4D0C-A821-66E73FBF98ED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E20</xm:sqref>
        </x14:conditionalFormatting>
        <x14:conditionalFormatting xmlns:xm="http://schemas.microsoft.com/office/excel/2006/main">
          <x14:cfRule type="expression" priority="3" id="{59825AC6-2E34-451A-8512-C867D646B9AC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E23:E24</xm:sqref>
        </x14:conditionalFormatting>
        <x14:conditionalFormatting xmlns:xm="http://schemas.microsoft.com/office/excel/2006/main">
          <x14:cfRule type="expression" priority="2" id="{EDD98847-A5DE-49A1-A8FC-BB36118DB0DE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N23:N24</xm:sqref>
        </x14:conditionalFormatting>
        <x14:conditionalFormatting xmlns:xm="http://schemas.microsoft.com/office/excel/2006/main">
          <x14:cfRule type="expression" priority="1" id="{094DBE9F-C7D2-48C0-9410-BA4E65078BEF}">
            <xm:f>'1- Identification'!$F$14:$J$14=0</xm:f>
            <x14:dxf>
              <fill>
                <patternFill>
                  <bgColor theme="0" tint="-0.24994659260841701"/>
                </patternFill>
              </fill>
            </x14:dxf>
          </x14:cfRule>
          <xm:sqref>P23:Q24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Z37"/>
  <sheetViews>
    <sheetView showGridLines="0" zoomScale="80" zoomScaleNormal="80" workbookViewId="0">
      <selection activeCell="S16" sqref="S16"/>
    </sheetView>
  </sheetViews>
  <sheetFormatPr baseColWidth="10" defaultRowHeight="15"/>
  <cols>
    <col min="1" max="1" width="15.85546875" style="313" customWidth="1"/>
    <col min="2" max="2" width="17.7109375" style="313" customWidth="1"/>
    <col min="3" max="11" width="11.28515625" style="313" customWidth="1"/>
    <col min="12" max="12" width="12.42578125" style="313" customWidth="1"/>
    <col min="13" max="13" width="13.7109375" style="313" customWidth="1"/>
    <col min="14" max="17" width="13.85546875" style="313" customWidth="1"/>
    <col min="18" max="20" width="11.42578125" style="313"/>
    <col min="21" max="22" width="11.42578125" style="313" hidden="1" customWidth="1"/>
    <col min="23" max="23" width="12.5703125" style="313" hidden="1" customWidth="1"/>
    <col min="24" max="24" width="11.42578125" style="313" hidden="1" customWidth="1"/>
    <col min="25" max="25" width="12.7109375" style="313" hidden="1" customWidth="1"/>
    <col min="26" max="26" width="11.42578125" style="313" hidden="1" customWidth="1"/>
    <col min="27" max="28" width="0" style="313" hidden="1" customWidth="1"/>
    <col min="29" max="16384" width="11.42578125" style="313"/>
  </cols>
  <sheetData>
    <row r="1" spans="1:21" ht="31.5" customHeight="1">
      <c r="A1" s="143"/>
      <c r="B1" s="1010" t="s">
        <v>238</v>
      </c>
      <c r="C1" s="1011"/>
      <c r="D1" s="1011"/>
      <c r="E1" s="1011"/>
      <c r="F1" s="1011"/>
      <c r="G1" s="1011"/>
      <c r="H1" s="1011"/>
      <c r="I1" s="1011"/>
      <c r="J1" s="1011"/>
      <c r="K1" s="1011"/>
      <c r="L1" s="1011"/>
      <c r="M1" s="1011"/>
      <c r="N1" s="1011"/>
      <c r="O1" s="1011"/>
      <c r="P1" s="1011"/>
      <c r="Q1" s="1011"/>
    </row>
    <row r="2" spans="1:21" ht="31.5" customHeight="1">
      <c r="A2" s="144"/>
      <c r="B2" s="1012" t="s">
        <v>239</v>
      </c>
      <c r="C2" s="1013"/>
      <c r="D2" s="1013"/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</row>
    <row r="3" spans="1:21" ht="11.45" customHeight="1">
      <c r="A3" s="144"/>
      <c r="B3" s="1013"/>
      <c r="C3" s="1013"/>
      <c r="D3" s="1013"/>
      <c r="E3" s="1013"/>
      <c r="F3" s="1013"/>
      <c r="G3" s="1013"/>
      <c r="H3" s="1013"/>
      <c r="I3" s="1013"/>
      <c r="J3" s="1013"/>
      <c r="K3" s="1013"/>
      <c r="L3" s="1013"/>
      <c r="M3" s="1013"/>
      <c r="N3" s="1013"/>
      <c r="O3" s="1013"/>
      <c r="P3" s="1013"/>
      <c r="Q3" s="1013"/>
    </row>
    <row r="4" spans="1:21" ht="11.45" customHeight="1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</row>
    <row r="5" spans="1:21" ht="24.95" customHeight="1">
      <c r="A5" s="146"/>
      <c r="B5" s="146"/>
      <c r="C5" s="147" t="s">
        <v>64</v>
      </c>
      <c r="D5" s="148"/>
      <c r="E5" s="149"/>
      <c r="F5" s="149"/>
      <c r="G5" s="149"/>
      <c r="H5" s="149"/>
      <c r="I5" s="149"/>
      <c r="J5" s="149"/>
      <c r="K5" s="149"/>
      <c r="L5" s="149"/>
      <c r="M5" s="150"/>
      <c r="N5" s="1014"/>
      <c r="O5" s="1014"/>
      <c r="P5" s="151"/>
      <c r="Q5" s="151"/>
    </row>
    <row r="6" spans="1:21" ht="24.95" customHeight="1">
      <c r="A6" s="146"/>
      <c r="B6" s="146"/>
      <c r="C6" s="1015" t="s">
        <v>1</v>
      </c>
      <c r="D6" s="1016"/>
      <c r="E6" s="1017">
        <f>+'1- Identification'!F9</f>
        <v>0</v>
      </c>
      <c r="F6" s="1018"/>
      <c r="G6" s="1018"/>
      <c r="H6" s="1018"/>
      <c r="I6" s="1019"/>
      <c r="J6" s="153"/>
      <c r="K6" s="1020"/>
      <c r="L6" s="1020"/>
      <c r="M6" s="1021"/>
      <c r="N6" s="1021"/>
      <c r="O6" s="1021"/>
      <c r="P6" s="1021"/>
      <c r="Q6" s="1021"/>
    </row>
    <row r="7" spans="1:21" ht="24.95" customHeight="1">
      <c r="A7" s="146"/>
      <c r="B7" s="146"/>
      <c r="C7" s="1031" t="s">
        <v>249</v>
      </c>
      <c r="D7" s="1032"/>
      <c r="E7" s="1017">
        <f>+'1- Identification'!F10</f>
        <v>0</v>
      </c>
      <c r="F7" s="1018"/>
      <c r="G7" s="1018"/>
      <c r="H7" s="1018"/>
      <c r="I7" s="1019"/>
      <c r="J7" s="153"/>
      <c r="K7" s="535"/>
      <c r="L7" s="535"/>
      <c r="M7" s="979" t="s">
        <v>265</v>
      </c>
      <c r="N7" s="979"/>
      <c r="O7" s="979"/>
      <c r="P7" s="979"/>
      <c r="Q7" s="536"/>
    </row>
    <row r="8" spans="1:21" ht="24.95" customHeight="1">
      <c r="A8" s="146"/>
      <c r="B8" s="146"/>
      <c r="C8" s="1015" t="s">
        <v>117</v>
      </c>
      <c r="D8" s="1016"/>
      <c r="E8" s="1040">
        <f>+'1- Identification'!F11</f>
        <v>0</v>
      </c>
      <c r="F8" s="1041"/>
      <c r="G8" s="1041"/>
      <c r="H8" s="1041"/>
      <c r="I8" s="1042"/>
      <c r="J8" s="153"/>
      <c r="K8" s="1015" t="s">
        <v>3</v>
      </c>
      <c r="L8" s="1015"/>
      <c r="M8" s="1022">
        <f>+'1- Identification'!O11</f>
        <v>0</v>
      </c>
      <c r="N8" s="1022"/>
      <c r="O8" s="1022"/>
      <c r="P8" s="1022"/>
      <c r="Q8" s="1022"/>
    </row>
    <row r="9" spans="1:21" ht="24.95" customHeight="1">
      <c r="A9" s="146"/>
      <c r="B9" s="146"/>
      <c r="C9" s="1015" t="s">
        <v>2</v>
      </c>
      <c r="D9" s="1015"/>
      <c r="E9" s="1017">
        <f>+'1- Identification'!F12</f>
        <v>0</v>
      </c>
      <c r="F9" s="1018"/>
      <c r="G9" s="1018"/>
      <c r="H9" s="1018"/>
      <c r="I9" s="1019"/>
      <c r="J9" s="153"/>
      <c r="K9" s="1023" t="s">
        <v>8</v>
      </c>
      <c r="L9" s="1023"/>
      <c r="M9" s="1024">
        <f>+'1- Identification'!O12</f>
        <v>0</v>
      </c>
      <c r="N9" s="1025"/>
      <c r="O9" s="1025"/>
      <c r="P9" s="1025"/>
      <c r="Q9" s="1025"/>
    </row>
    <row r="10" spans="1:21" ht="24.95" customHeight="1">
      <c r="A10" s="146"/>
      <c r="B10" s="146"/>
      <c r="C10" s="1026" t="s">
        <v>9</v>
      </c>
      <c r="D10" s="1027"/>
      <c r="E10" s="1028">
        <f>+'1- Identification'!F13</f>
        <v>0</v>
      </c>
      <c r="F10" s="1029"/>
      <c r="G10" s="1029"/>
      <c r="H10" s="1029"/>
      <c r="I10" s="1030"/>
      <c r="J10" s="153"/>
      <c r="K10" s="1023"/>
      <c r="L10" s="1023"/>
      <c r="M10" s="1025"/>
      <c r="N10" s="1025"/>
      <c r="O10" s="1025"/>
      <c r="P10" s="1025"/>
      <c r="Q10" s="1025"/>
    </row>
    <row r="11" spans="1:21" ht="24.95" customHeight="1">
      <c r="A11" s="146"/>
      <c r="B11" s="146"/>
      <c r="C11" s="1026" t="s">
        <v>10</v>
      </c>
      <c r="D11" s="1016"/>
      <c r="E11" s="1037">
        <f>+'1- Identification'!F14</f>
        <v>0</v>
      </c>
      <c r="F11" s="1018"/>
      <c r="G11" s="1018"/>
      <c r="H11" s="1018"/>
      <c r="I11" s="1019"/>
      <c r="J11" s="153"/>
      <c r="K11" s="1023"/>
      <c r="L11" s="1023"/>
      <c r="M11" s="1025"/>
      <c r="N11" s="1025"/>
      <c r="O11" s="1025"/>
      <c r="P11" s="1025"/>
      <c r="Q11" s="1025"/>
    </row>
    <row r="12" spans="1:21" ht="24.95" customHeight="1">
      <c r="A12" s="146"/>
      <c r="B12" s="146"/>
      <c r="C12" s="1026" t="s">
        <v>11</v>
      </c>
      <c r="D12" s="1016"/>
      <c r="E12" s="1037">
        <f>+'1- Identification'!F15</f>
        <v>0</v>
      </c>
      <c r="F12" s="1018"/>
      <c r="G12" s="1018"/>
      <c r="H12" s="1018"/>
      <c r="I12" s="1019"/>
      <c r="J12" s="149"/>
      <c r="K12" s="149"/>
      <c r="L12" s="149"/>
      <c r="M12" s="149"/>
      <c r="N12" s="530"/>
      <c r="O12" s="530"/>
      <c r="P12" s="152"/>
      <c r="Q12" s="152"/>
    </row>
    <row r="13" spans="1:21" ht="24.95" customHeight="1" thickBot="1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</row>
    <row r="14" spans="1:21" ht="37.5" customHeight="1" thickBot="1">
      <c r="A14" s="146"/>
      <c r="B14" s="154"/>
      <c r="C14" s="1038" t="s">
        <v>65</v>
      </c>
      <c r="D14" s="1039"/>
      <c r="E14" s="1039"/>
      <c r="F14" s="1039"/>
      <c r="G14" s="1039"/>
      <c r="H14" s="1039"/>
      <c r="I14" s="1039"/>
      <c r="J14" s="1039"/>
      <c r="K14" s="533"/>
      <c r="L14" s="1034" t="s">
        <v>24</v>
      </c>
      <c r="M14" s="1035"/>
      <c r="N14" s="1035"/>
      <c r="O14" s="1035"/>
      <c r="P14" s="1036"/>
      <c r="Q14" s="180"/>
    </row>
    <row r="15" spans="1:21" ht="41.25" customHeight="1">
      <c r="A15" s="146"/>
      <c r="B15" s="984" t="s">
        <v>234</v>
      </c>
      <c r="C15" s="986" t="s">
        <v>25</v>
      </c>
      <c r="D15" s="1033"/>
      <c r="E15" s="986" t="s">
        <v>26</v>
      </c>
      <c r="F15" s="988"/>
      <c r="G15" s="986" t="s">
        <v>27</v>
      </c>
      <c r="H15" s="988"/>
      <c r="I15" s="989" t="s">
        <v>66</v>
      </c>
      <c r="J15" s="990"/>
      <c r="K15" s="991"/>
      <c r="L15" s="155" t="s">
        <v>67</v>
      </c>
      <c r="M15" s="156" t="s">
        <v>32</v>
      </c>
      <c r="N15" s="982" t="s">
        <v>69</v>
      </c>
      <c r="O15" s="992"/>
      <c r="P15" s="980" t="s">
        <v>70</v>
      </c>
      <c r="U15" s="306" t="s">
        <v>102</v>
      </c>
    </row>
    <row r="16" spans="1:21" ht="105.75" customHeight="1" thickBot="1">
      <c r="A16" s="157"/>
      <c r="B16" s="985"/>
      <c r="C16" s="1006" t="s">
        <v>34</v>
      </c>
      <c r="D16" s="1007"/>
      <c r="E16" s="1006" t="s">
        <v>34</v>
      </c>
      <c r="F16" s="1007"/>
      <c r="G16" s="1006" t="s">
        <v>34</v>
      </c>
      <c r="H16" s="1007"/>
      <c r="I16" s="1008" t="s">
        <v>36</v>
      </c>
      <c r="J16" s="1009"/>
      <c r="K16" s="161" t="s">
        <v>72</v>
      </c>
      <c r="L16" s="162" t="s">
        <v>37</v>
      </c>
      <c r="M16" s="163" t="s">
        <v>41</v>
      </c>
      <c r="N16" s="983"/>
      <c r="O16" s="993"/>
      <c r="P16" s="981"/>
    </row>
    <row r="17" spans="1:26" ht="17.100000000000001" customHeight="1">
      <c r="A17" s="146"/>
      <c r="B17" s="164" t="s">
        <v>43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6"/>
      <c r="M17" s="167"/>
      <c r="N17" s="149"/>
      <c r="O17" s="168"/>
      <c r="P17" s="168"/>
    </row>
    <row r="18" spans="1:26" ht="23.1" customHeight="1">
      <c r="A18" s="146"/>
      <c r="B18" s="169" t="s">
        <v>44</v>
      </c>
      <c r="C18" s="994">
        <f>'2-  enfants de moins de 6 ans'!E18+'3- enfants de 6 à 12 ans'!E18+'4- enfants de 12 à 17 ans'!E18</f>
        <v>0</v>
      </c>
      <c r="D18" s="995"/>
      <c r="E18" s="994">
        <f>'2-  enfants de moins de 6 ans'!G18+'3- enfants de 6 à 12 ans'!G18+'4- enfants de 12 à 17 ans'!G18</f>
        <v>0</v>
      </c>
      <c r="F18" s="995"/>
      <c r="G18" s="994">
        <f>'2-  enfants de moins de 6 ans'!I18+'3- enfants de 6 à 12 ans'!I18+'4- enfants de 12 à 17 ans'!I18</f>
        <v>0</v>
      </c>
      <c r="H18" s="995"/>
      <c r="I18" s="994">
        <f t="shared" ref="I18" si="0">+C18+E18+G18</f>
        <v>0</v>
      </c>
      <c r="J18" s="1005"/>
      <c r="K18" s="250">
        <f>I18</f>
        <v>0</v>
      </c>
      <c r="L18" s="252">
        <f>'2-  enfants de moins de 6 ans'!N18+'3- enfants de 6 à 12 ans'!N18+'4- enfants de 12 à 17 ans'!N18</f>
        <v>0</v>
      </c>
      <c r="M18" s="253">
        <f>'2-  enfants de moins de 6 ans'!R18+'3- enfants de 6 à 12 ans'!R18+'4- enfants de 12 à 17 ans'!R18</f>
        <v>0</v>
      </c>
      <c r="N18" s="1001">
        <f>IF(I18=0,0,IF(M18=0,0,I18/M18))</f>
        <v>0</v>
      </c>
      <c r="O18" s="1002"/>
      <c r="P18" s="254">
        <f t="shared" ref="P18:P23" si="1">IF(K18=0,0,IF(M18=0,0,K18/M18))</f>
        <v>0</v>
      </c>
    </row>
    <row r="19" spans="1:26" ht="23.1" customHeight="1">
      <c r="A19" s="146"/>
      <c r="B19" s="169" t="s">
        <v>45</v>
      </c>
      <c r="C19" s="994">
        <f>'2-  enfants de moins de 6 ans'!E19+'3- enfants de 6 à 12 ans'!E19+'4- enfants de 12 à 17 ans'!E19</f>
        <v>0</v>
      </c>
      <c r="D19" s="995"/>
      <c r="E19" s="994">
        <f>'2-  enfants de moins de 6 ans'!G19+'3- enfants de 6 à 12 ans'!G19+'4- enfants de 12 à 17 ans'!G19</f>
        <v>0</v>
      </c>
      <c r="F19" s="995"/>
      <c r="G19" s="994">
        <f>'2-  enfants de moins de 6 ans'!I19+'3- enfants de 6 à 12 ans'!I19+'4- enfants de 12 à 17 ans'!I19</f>
        <v>0</v>
      </c>
      <c r="H19" s="995"/>
      <c r="I19" s="994">
        <f t="shared" ref="I19:I20" si="2">+C19+E19+G19</f>
        <v>0</v>
      </c>
      <c r="J19" s="1005"/>
      <c r="K19" s="250">
        <f t="shared" ref="K19:K20" si="3">I19</f>
        <v>0</v>
      </c>
      <c r="L19" s="252">
        <f>'2-  enfants de moins de 6 ans'!N19+'3- enfants de 6 à 12 ans'!N19+'4- enfants de 12 à 17 ans'!N19</f>
        <v>0</v>
      </c>
      <c r="M19" s="253">
        <f>'2-  enfants de moins de 6 ans'!R19+'3- enfants de 6 à 12 ans'!R19+'4- enfants de 12 à 17 ans'!R19</f>
        <v>0</v>
      </c>
      <c r="N19" s="1001">
        <f t="shared" ref="N19:N23" si="4">IF(I19=0,0,IF(M19=0,0,I19/M19))</f>
        <v>0</v>
      </c>
      <c r="O19" s="1002"/>
      <c r="P19" s="254">
        <f t="shared" si="1"/>
        <v>0</v>
      </c>
    </row>
    <row r="20" spans="1:26" ht="23.1" customHeight="1">
      <c r="A20" s="146"/>
      <c r="B20" s="169" t="s">
        <v>46</v>
      </c>
      <c r="C20" s="994">
        <f>'2-  enfants de moins de 6 ans'!E20+'3- enfants de 6 à 12 ans'!E20+'4- enfants de 12 à 17 ans'!E20</f>
        <v>0</v>
      </c>
      <c r="D20" s="995"/>
      <c r="E20" s="994">
        <f>'2-  enfants de moins de 6 ans'!G20+'3- enfants de 6 à 12 ans'!G20+'4- enfants de 12 à 17 ans'!G20</f>
        <v>0</v>
      </c>
      <c r="F20" s="995"/>
      <c r="G20" s="994">
        <f>'2-  enfants de moins de 6 ans'!I20+'3- enfants de 6 à 12 ans'!I20+'4- enfants de 12 à 17 ans'!I20</f>
        <v>0</v>
      </c>
      <c r="H20" s="995"/>
      <c r="I20" s="994">
        <f t="shared" si="2"/>
        <v>0</v>
      </c>
      <c r="J20" s="1005"/>
      <c r="K20" s="250">
        <f t="shared" si="3"/>
        <v>0</v>
      </c>
      <c r="L20" s="252">
        <f>'2-  enfants de moins de 6 ans'!N20+'3- enfants de 6 à 12 ans'!N20+'4- enfants de 12 à 17 ans'!N20</f>
        <v>0</v>
      </c>
      <c r="M20" s="253">
        <f>'2-  enfants de moins de 6 ans'!R20+'3- enfants de 6 à 12 ans'!R20+'4- enfants de 12 à 17 ans'!R20</f>
        <v>0</v>
      </c>
      <c r="N20" s="1001">
        <f t="shared" si="4"/>
        <v>0</v>
      </c>
      <c r="O20" s="1002"/>
      <c r="P20" s="254">
        <f t="shared" si="1"/>
        <v>0</v>
      </c>
    </row>
    <row r="21" spans="1:26" ht="25.5" customHeight="1">
      <c r="A21" s="146"/>
      <c r="B21" s="488" t="s">
        <v>47</v>
      </c>
      <c r="C21" s="996">
        <f t="shared" ref="C21:K21" si="5">SUM(C18:C20)</f>
        <v>0</v>
      </c>
      <c r="D21" s="997"/>
      <c r="E21" s="996">
        <f t="shared" si="5"/>
        <v>0</v>
      </c>
      <c r="F21" s="997"/>
      <c r="G21" s="996">
        <f t="shared" si="5"/>
        <v>0</v>
      </c>
      <c r="H21" s="997"/>
      <c r="I21" s="996">
        <f t="shared" si="5"/>
        <v>0</v>
      </c>
      <c r="J21" s="1000"/>
      <c r="K21" s="481">
        <f t="shared" si="5"/>
        <v>0</v>
      </c>
      <c r="L21" s="485"/>
      <c r="M21" s="486">
        <f>SUM(M18:M20)</f>
        <v>0</v>
      </c>
      <c r="N21" s="1003">
        <f t="shared" si="4"/>
        <v>0</v>
      </c>
      <c r="O21" s="1004"/>
      <c r="P21" s="487">
        <f t="shared" si="1"/>
        <v>0</v>
      </c>
    </row>
    <row r="22" spans="1:26" ht="23.1" customHeight="1">
      <c r="A22" s="146"/>
      <c r="B22" s="173" t="s">
        <v>110</v>
      </c>
      <c r="C22" s="994">
        <f>'2-  enfants de moins de 6 ans'!E25+'3- enfants de 6 à 12 ans'!E25+'4- enfants de 12 à 17 ans'!E25</f>
        <v>0</v>
      </c>
      <c r="D22" s="995"/>
      <c r="E22" s="994">
        <f>'2-  enfants de moins de 6 ans'!G25+'3- enfants de 6 à 12 ans'!G25+'4- enfants de 12 à 17 ans'!G25</f>
        <v>0</v>
      </c>
      <c r="F22" s="995"/>
      <c r="G22" s="994">
        <f>'2-  enfants de moins de 6 ans'!I25+'3- enfants de 6 à 12 ans'!I25+'4- enfants de 12 à 17 ans'!I25</f>
        <v>0</v>
      </c>
      <c r="H22" s="995"/>
      <c r="I22" s="998">
        <f>+C22+E22+G22</f>
        <v>0</v>
      </c>
      <c r="J22" s="999"/>
      <c r="K22" s="517">
        <f>I22</f>
        <v>0</v>
      </c>
      <c r="L22" s="518">
        <f>'2-  enfants de moins de 6 ans'!N25+'3- enfants de 6 à 12 ans'!N25+'4- enfants de 12 à 17 ans'!N25</f>
        <v>0</v>
      </c>
      <c r="M22" s="519">
        <f>'2-  enfants de moins de 6 ans'!R25+'3- enfants de 6 à 12 ans'!R25+'4- enfants de 12 à 17 ans'!R25</f>
        <v>0</v>
      </c>
      <c r="N22" s="1001">
        <f t="shared" si="4"/>
        <v>0</v>
      </c>
      <c r="O22" s="1002"/>
      <c r="P22" s="255">
        <f t="shared" si="1"/>
        <v>0</v>
      </c>
    </row>
    <row r="23" spans="1:26" ht="30" customHeight="1" thickBot="1">
      <c r="A23" s="146"/>
      <c r="B23" s="515" t="s">
        <v>241</v>
      </c>
      <c r="C23" s="996">
        <f>C21+C22</f>
        <v>0</v>
      </c>
      <c r="D23" s="997"/>
      <c r="E23" s="996">
        <f t="shared" ref="E23:K23" si="6">E21+E22</f>
        <v>0</v>
      </c>
      <c r="F23" s="997"/>
      <c r="G23" s="996">
        <f t="shared" si="6"/>
        <v>0</v>
      </c>
      <c r="H23" s="997"/>
      <c r="I23" s="996">
        <f t="shared" si="6"/>
        <v>0</v>
      </c>
      <c r="J23" s="1000"/>
      <c r="K23" s="482">
        <f t="shared" si="6"/>
        <v>0</v>
      </c>
      <c r="L23" s="563"/>
      <c r="M23" s="564">
        <f>M21+M22</f>
        <v>0</v>
      </c>
      <c r="N23" s="1003">
        <f t="shared" si="4"/>
        <v>0</v>
      </c>
      <c r="O23" s="1004"/>
      <c r="P23" s="487">
        <f t="shared" si="1"/>
        <v>0</v>
      </c>
    </row>
    <row r="24" spans="1:26" ht="39.950000000000003" customHeight="1">
      <c r="A24" s="146"/>
      <c r="B24" s="984"/>
      <c r="C24" s="986" t="s">
        <v>25</v>
      </c>
      <c r="D24" s="987"/>
      <c r="E24" s="986" t="s">
        <v>26</v>
      </c>
      <c r="F24" s="988"/>
      <c r="G24" s="986" t="s">
        <v>27</v>
      </c>
      <c r="H24" s="988"/>
      <c r="I24" s="989" t="s">
        <v>66</v>
      </c>
      <c r="J24" s="990"/>
      <c r="K24" s="991"/>
      <c r="L24" s="565" t="s">
        <v>67</v>
      </c>
      <c r="M24" s="565" t="s">
        <v>32</v>
      </c>
      <c r="N24" s="982" t="s">
        <v>68</v>
      </c>
      <c r="O24" s="982" t="s">
        <v>69</v>
      </c>
      <c r="P24" s="980" t="s">
        <v>70</v>
      </c>
    </row>
    <row r="25" spans="1:26" ht="57" customHeight="1" thickBot="1">
      <c r="A25" s="146"/>
      <c r="B25" s="985"/>
      <c r="C25" s="561" t="s">
        <v>33</v>
      </c>
      <c r="D25" s="158" t="s">
        <v>34</v>
      </c>
      <c r="E25" s="561" t="s">
        <v>33</v>
      </c>
      <c r="F25" s="158" t="s">
        <v>34</v>
      </c>
      <c r="G25" s="561" t="s">
        <v>33</v>
      </c>
      <c r="H25" s="158" t="s">
        <v>34</v>
      </c>
      <c r="I25" s="159" t="s">
        <v>71</v>
      </c>
      <c r="J25" s="562" t="s">
        <v>36</v>
      </c>
      <c r="K25" s="161" t="s">
        <v>72</v>
      </c>
      <c r="L25" s="162" t="s">
        <v>37</v>
      </c>
      <c r="M25" s="163" t="s">
        <v>41</v>
      </c>
      <c r="N25" s="983"/>
      <c r="O25" s="983"/>
      <c r="P25" s="981"/>
    </row>
    <row r="26" spans="1:26" ht="17.100000000000001" customHeight="1">
      <c r="A26" s="157"/>
      <c r="B26" s="164" t="s">
        <v>48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U26" s="142" t="s">
        <v>88</v>
      </c>
      <c r="V26" s="142" t="s">
        <v>87</v>
      </c>
      <c r="W26" s="142" t="s">
        <v>89</v>
      </c>
      <c r="X26" s="142" t="s">
        <v>90</v>
      </c>
      <c r="Y26" s="142" t="s">
        <v>91</v>
      </c>
      <c r="Z26" s="142" t="s">
        <v>229</v>
      </c>
    </row>
    <row r="27" spans="1:26" ht="23.1" customHeight="1">
      <c r="A27" s="146"/>
      <c r="B27" s="169" t="s">
        <v>50</v>
      </c>
      <c r="C27" s="528">
        <f>'2-  enfants de moins de 6 ans'!E33+'3- enfants de 6 à 12 ans'!E33+'4- enfants de 12 à 17 ans'!E33</f>
        <v>0</v>
      </c>
      <c r="D27" s="250">
        <f>'2-  enfants de moins de 6 ans'!F33+'3- enfants de 6 à 12 ans'!F33+'4- enfants de 12 à 17 ans'!F33</f>
        <v>0</v>
      </c>
      <c r="E27" s="529">
        <f>'2-  enfants de moins de 6 ans'!G33+'3- enfants de 6 à 12 ans'!G33+'4- enfants de 12 à 17 ans'!G33</f>
        <v>0</v>
      </c>
      <c r="F27" s="251">
        <f>'2-  enfants de moins de 6 ans'!H33+'3- enfants de 6 à 12 ans'!H33+'4- enfants de 12 à 17 ans'!H33</f>
        <v>0</v>
      </c>
      <c r="G27" s="528">
        <f>'2-  enfants de moins de 6 ans'!I33+'3- enfants de 6 à 12 ans'!I33+'4- enfants de 12 à 17 ans'!I33</f>
        <v>0</v>
      </c>
      <c r="H27" s="250">
        <f>'2-  enfants de moins de 6 ans'!J33+'3- enfants de 6 à 12 ans'!J33+'4- enfants de 12 à 17 ans'!J33</f>
        <v>0</v>
      </c>
      <c r="I27" s="258">
        <f t="shared" ref="I27:J30" si="7">+C27+E27+G27</f>
        <v>0</v>
      </c>
      <c r="J27" s="259">
        <f t="shared" si="7"/>
        <v>0</v>
      </c>
      <c r="K27" s="532">
        <f>SUM(U27:Z27)</f>
        <v>0</v>
      </c>
      <c r="L27" s="260">
        <f>'2-  enfants de moins de 6 ans'!N33+'3- enfants de 6 à 12 ans'!N33+'4- enfants de 12 à 17 ans'!N33</f>
        <v>0</v>
      </c>
      <c r="M27" s="261">
        <f>'2-  enfants de moins de 6 ans'!R33+'3- enfants de 6 à 12 ans'!R33+'4- enfants de 12 à 17 ans'!R33</f>
        <v>0</v>
      </c>
      <c r="N27" s="255">
        <f>IF(I27=0,0,IF(M27=0,0,I27/M27))</f>
        <v>0</v>
      </c>
      <c r="O27" s="254">
        <f>IF(J27=0,0,IF(M27=0,0,J27/M27))</f>
        <v>0</v>
      </c>
      <c r="P27" s="254">
        <f>IF(K27=0,0,IF(M27=0,0,K27/M27))</f>
        <v>0</v>
      </c>
      <c r="U27" s="313" t="str">
        <f>IF('2-  enfants de moins de 6 ans'!K33&lt;&gt;"Voir tarifs",'2-  enfants de moins de 6 ans'!K33,0)</f>
        <v>Cf tarification</v>
      </c>
      <c r="V27" s="313" t="str">
        <f>IF('2-  enfants de moins de 6 ans'!L33&lt;&gt;"Voir tarifs",'2-  enfants de moins de 6 ans'!L33,0)</f>
        <v>Cf tarification</v>
      </c>
      <c r="W27" s="313" t="str">
        <f>IF('3- enfants de 6 à 12 ans'!K33&lt;&gt;"Voir tarifs",'3- enfants de 6 à 12 ans'!K33,0)</f>
        <v>Cf tarification</v>
      </c>
      <c r="X27" s="313" t="str">
        <f>IF('3- enfants de 6 à 12 ans'!L33&lt;&gt;"Voir tarifs",'3- enfants de 6 à 12 ans'!L33,0)</f>
        <v>Cf tarification</v>
      </c>
      <c r="Y27" s="313" t="str">
        <f>IF('4- enfants de 12 à 17 ans'!K33&lt;&gt;"Voir tarifs",'4- enfants de 12 à 17 ans'!K33,0)</f>
        <v>Cf tarification</v>
      </c>
      <c r="Z27" s="313" t="str">
        <f>IF('4- enfants de 12 à 17 ans'!L33&lt;&gt;"Voir tarifs",'4- enfants de 12 à 17 ans'!L33,0)</f>
        <v>Cf tarification</v>
      </c>
    </row>
    <row r="28" spans="1:26" ht="23.1" customHeight="1">
      <c r="A28" s="146"/>
      <c r="B28" s="169" t="s">
        <v>51</v>
      </c>
      <c r="C28" s="528">
        <f>'2-  enfants de moins de 6 ans'!E34+'3- enfants de 6 à 12 ans'!E34+'4- enfants de 12 à 17 ans'!E34</f>
        <v>0</v>
      </c>
      <c r="D28" s="250">
        <f>'2-  enfants de moins de 6 ans'!F34+'3- enfants de 6 à 12 ans'!F34+'4- enfants de 12 à 17 ans'!F34</f>
        <v>0</v>
      </c>
      <c r="E28" s="529">
        <f>'2-  enfants de moins de 6 ans'!G34+'3- enfants de 6 à 12 ans'!G34+'4- enfants de 12 à 17 ans'!G34</f>
        <v>0</v>
      </c>
      <c r="F28" s="251">
        <f>'2-  enfants de moins de 6 ans'!H34+'3- enfants de 6 à 12 ans'!H34+'4- enfants de 12 à 17 ans'!H34</f>
        <v>0</v>
      </c>
      <c r="G28" s="528">
        <f>'2-  enfants de moins de 6 ans'!I34+'3- enfants de 6 à 12 ans'!I34+'4- enfants de 12 à 17 ans'!I34</f>
        <v>0</v>
      </c>
      <c r="H28" s="250">
        <f>'2-  enfants de moins de 6 ans'!J34+'3- enfants de 6 à 12 ans'!J34+'4- enfants de 12 à 17 ans'!J34</f>
        <v>0</v>
      </c>
      <c r="I28" s="258">
        <f t="shared" si="7"/>
        <v>0</v>
      </c>
      <c r="J28" s="259">
        <f t="shared" si="7"/>
        <v>0</v>
      </c>
      <c r="K28" s="532">
        <f t="shared" ref="K28:K30" si="8">SUM(U28:Z28)</f>
        <v>0</v>
      </c>
      <c r="L28" s="260">
        <f>'2-  enfants de moins de 6 ans'!N34+'3- enfants de 6 à 12 ans'!N34+'4- enfants de 12 à 17 ans'!N34</f>
        <v>0</v>
      </c>
      <c r="M28" s="261">
        <f>'2-  enfants de moins de 6 ans'!R34+'3- enfants de 6 à 12 ans'!R34+'4- enfants de 12 à 17 ans'!R34</f>
        <v>0</v>
      </c>
      <c r="N28" s="255">
        <f>IF(I28=0,0,IF(M28=0,0,I28/M28))</f>
        <v>0</v>
      </c>
      <c r="O28" s="254">
        <f>IF(J28=0,0,IF(M28=0,0,J28/M28))</f>
        <v>0</v>
      </c>
      <c r="P28" s="254">
        <f>IF(K28=0,0,IF(M28=0,0,K28/M28))</f>
        <v>0</v>
      </c>
      <c r="U28" s="313" t="str">
        <f>IF('2-  enfants de moins de 6 ans'!K34&lt;&gt;"Voir tarifs",'2-  enfants de moins de 6 ans'!K34,0)</f>
        <v>Cf tarification</v>
      </c>
      <c r="V28" s="313" t="str">
        <f>IF('2-  enfants de moins de 6 ans'!L34&lt;&gt;"Voir tarifs",'2-  enfants de moins de 6 ans'!L34,0)</f>
        <v>Cf tarification</v>
      </c>
      <c r="W28" s="313" t="str">
        <f>IF('3- enfants de 6 à 12 ans'!K34&lt;&gt;"Voir tarifs",'3- enfants de 6 à 12 ans'!K34,0)</f>
        <v>Cf tarification</v>
      </c>
      <c r="X28" s="313" t="str">
        <f>IF('3- enfants de 6 à 12 ans'!L34&lt;&gt;"Voir tarifs",'3- enfants de 6 à 12 ans'!L34,0)</f>
        <v>Cf tarification</v>
      </c>
      <c r="Y28" s="313" t="str">
        <f>IF('4- enfants de 12 à 17 ans'!K34&lt;&gt;"Voir tarifs",'4- enfants de 12 à 17 ans'!K34,0)</f>
        <v>Cf tarification</v>
      </c>
      <c r="Z28" s="313" t="str">
        <f>IF('4- enfants de 12 à 17 ans'!L34&lt;&gt;"Voir tarifs",'4- enfants de 12 à 17 ans'!L34,0)</f>
        <v>Cf tarification</v>
      </c>
    </row>
    <row r="29" spans="1:26" ht="23.1" customHeight="1">
      <c r="A29" s="146"/>
      <c r="B29" s="169" t="s">
        <v>52</v>
      </c>
      <c r="C29" s="528">
        <f>'2-  enfants de moins de 6 ans'!E35+'3- enfants de 6 à 12 ans'!E35+'4- enfants de 12 à 17 ans'!E35</f>
        <v>0</v>
      </c>
      <c r="D29" s="250">
        <f>'2-  enfants de moins de 6 ans'!F35+'3- enfants de 6 à 12 ans'!F35+'4- enfants de 12 à 17 ans'!F35</f>
        <v>0</v>
      </c>
      <c r="E29" s="529">
        <f>'2-  enfants de moins de 6 ans'!G35+'3- enfants de 6 à 12 ans'!G35+'4- enfants de 12 à 17 ans'!G35</f>
        <v>0</v>
      </c>
      <c r="F29" s="251">
        <f>'2-  enfants de moins de 6 ans'!H35+'3- enfants de 6 à 12 ans'!H35+'4- enfants de 12 à 17 ans'!H35</f>
        <v>0</v>
      </c>
      <c r="G29" s="528">
        <f>'2-  enfants de moins de 6 ans'!I35+'3- enfants de 6 à 12 ans'!I35+'4- enfants de 12 à 17 ans'!I35</f>
        <v>0</v>
      </c>
      <c r="H29" s="250">
        <f>'2-  enfants de moins de 6 ans'!J35+'3- enfants de 6 à 12 ans'!J35+'4- enfants de 12 à 17 ans'!J35</f>
        <v>0</v>
      </c>
      <c r="I29" s="258">
        <f t="shared" si="7"/>
        <v>0</v>
      </c>
      <c r="J29" s="259">
        <f t="shared" si="7"/>
        <v>0</v>
      </c>
      <c r="K29" s="532">
        <f t="shared" si="8"/>
        <v>0</v>
      </c>
      <c r="L29" s="260">
        <f>'2-  enfants de moins de 6 ans'!N35+'3- enfants de 6 à 12 ans'!N35+'4- enfants de 12 à 17 ans'!N35</f>
        <v>0</v>
      </c>
      <c r="M29" s="261">
        <f>'2-  enfants de moins de 6 ans'!R35+'3- enfants de 6 à 12 ans'!R35+'4- enfants de 12 à 17 ans'!R35</f>
        <v>0</v>
      </c>
      <c r="N29" s="255">
        <f>IF(I29=0,0,IF(M29=0,0,I29/M29))</f>
        <v>0</v>
      </c>
      <c r="O29" s="254">
        <f>IF(J29=0,0,IF(M29=0,0,J29/M29))</f>
        <v>0</v>
      </c>
      <c r="P29" s="254">
        <f>IF(K29=0,0,IF(M29=0,0,K29/M29))</f>
        <v>0</v>
      </c>
      <c r="U29" s="313" t="str">
        <f>IF('2-  enfants de moins de 6 ans'!K35&lt;&gt;"Voir tarifs",'2-  enfants de moins de 6 ans'!K35,0)</f>
        <v>Cf tarification</v>
      </c>
      <c r="V29" s="313" t="str">
        <f>IF('2-  enfants de moins de 6 ans'!L35&lt;&gt;"Voir tarifs",'2-  enfants de moins de 6 ans'!L35,0)</f>
        <v>Cf tarification</v>
      </c>
      <c r="W29" s="313" t="str">
        <f>IF('3- enfants de 6 à 12 ans'!K35&lt;&gt;"Voir tarifs",'3- enfants de 6 à 12 ans'!K35,0)</f>
        <v>Cf tarification</v>
      </c>
      <c r="X29" s="313" t="str">
        <f>IF('3- enfants de 6 à 12 ans'!L35&lt;&gt;"Voir tarifs",'3- enfants de 6 à 12 ans'!L35,0)</f>
        <v>Cf tarification</v>
      </c>
      <c r="Y29" s="313" t="str">
        <f>IF('4- enfants de 12 à 17 ans'!K35&lt;&gt;"Voir tarifs",'4- enfants de 12 à 17 ans'!K35,0)</f>
        <v>Cf tarification</v>
      </c>
      <c r="Z29" s="313" t="str">
        <f>IF('4- enfants de 12 à 17 ans'!L35&lt;&gt;"Voir tarifs",'4- enfants de 12 à 17 ans'!L35,0)</f>
        <v>Cf tarification</v>
      </c>
    </row>
    <row r="30" spans="1:26" ht="23.1" customHeight="1">
      <c r="A30" s="146"/>
      <c r="B30" s="171" t="s">
        <v>53</v>
      </c>
      <c r="C30" s="528">
        <f>'2-  enfants de moins de 6 ans'!E36+'3- enfants de 6 à 12 ans'!E36+'4- enfants de 12 à 17 ans'!E36</f>
        <v>0</v>
      </c>
      <c r="D30" s="250">
        <f>'2-  enfants de moins de 6 ans'!F36+'3- enfants de 6 à 12 ans'!F36+'4- enfants de 12 à 17 ans'!F36</f>
        <v>0</v>
      </c>
      <c r="E30" s="529">
        <f>'2-  enfants de moins de 6 ans'!G36+'3- enfants de 6 à 12 ans'!G36+'4- enfants de 12 à 17 ans'!G36</f>
        <v>0</v>
      </c>
      <c r="F30" s="251">
        <f>'2-  enfants de moins de 6 ans'!H36+'3- enfants de 6 à 12 ans'!H36+'4- enfants de 12 à 17 ans'!H36</f>
        <v>0</v>
      </c>
      <c r="G30" s="528">
        <f>'2-  enfants de moins de 6 ans'!I36+'3- enfants de 6 à 12 ans'!I36+'4- enfants de 12 à 17 ans'!I36</f>
        <v>0</v>
      </c>
      <c r="H30" s="250">
        <f>'2-  enfants de moins de 6 ans'!J36+'3- enfants de 6 à 12 ans'!J36+'4- enfants de 12 à 17 ans'!J36</f>
        <v>0</v>
      </c>
      <c r="I30" s="258">
        <f t="shared" si="7"/>
        <v>0</v>
      </c>
      <c r="J30" s="259">
        <f t="shared" si="7"/>
        <v>0</v>
      </c>
      <c r="K30" s="532">
        <f t="shared" si="8"/>
        <v>0</v>
      </c>
      <c r="L30" s="260">
        <f>'2-  enfants de moins de 6 ans'!N36+'3- enfants de 6 à 12 ans'!N36+'4- enfants de 12 à 17 ans'!N36</f>
        <v>0</v>
      </c>
      <c r="M30" s="261">
        <f>'2-  enfants de moins de 6 ans'!R36+'3- enfants de 6 à 12 ans'!R36+'4- enfants de 12 à 17 ans'!R36</f>
        <v>0</v>
      </c>
      <c r="N30" s="255">
        <f>IF(I30=0,0,IF(M30=0,0,I30/M30))</f>
        <v>0</v>
      </c>
      <c r="O30" s="254">
        <f>IF(J30=0,0,IF(M30=0,0,J30/M30))</f>
        <v>0</v>
      </c>
      <c r="P30" s="254">
        <f>IF(K30=0,0,IF(M30=0,0,K30/M30))</f>
        <v>0</v>
      </c>
      <c r="U30" s="313" t="str">
        <f>IF('2-  enfants de moins de 6 ans'!K36&lt;&gt;"Voir tarifs",'2-  enfants de moins de 6 ans'!K36,0)</f>
        <v>Cf tarification</v>
      </c>
      <c r="V30" s="313" t="str">
        <f>IF('2-  enfants de moins de 6 ans'!L36&lt;&gt;"Voir tarifs",'2-  enfants de moins de 6 ans'!L36,0)</f>
        <v>Cf tarification</v>
      </c>
      <c r="W30" s="313" t="str">
        <f>IF('3- enfants de 6 à 12 ans'!K36&lt;&gt;"Voir tarifs",'3- enfants de 6 à 12 ans'!K36,0)</f>
        <v>Cf tarification</v>
      </c>
      <c r="X30" s="313" t="str">
        <f>IF('3- enfants de 6 à 12 ans'!L36&lt;&gt;"Voir tarifs",'3- enfants de 6 à 12 ans'!L36,0)</f>
        <v>Cf tarification</v>
      </c>
      <c r="Y30" s="313" t="str">
        <f>IF('4- enfants de 12 à 17 ans'!K36&lt;&gt;"Voir tarifs",'4- enfants de 12 à 17 ans'!K36,0)</f>
        <v>Cf tarification</v>
      </c>
      <c r="Z30" s="313" t="str">
        <f>IF('4- enfants de 12 à 17 ans'!L36&lt;&gt;"Voir tarifs",'4- enfants de 12 à 17 ans'!L36,0)</f>
        <v>Cf tarification</v>
      </c>
    </row>
    <row r="31" spans="1:26" ht="25.5" customHeight="1">
      <c r="A31" s="146"/>
      <c r="B31" s="488" t="s">
        <v>47</v>
      </c>
      <c r="C31" s="480">
        <f t="shared" ref="C31:K31" si="9">SUM(C27:C30)</f>
        <v>0</v>
      </c>
      <c r="D31" s="484">
        <f t="shared" si="9"/>
        <v>0</v>
      </c>
      <c r="E31" s="483">
        <f t="shared" si="9"/>
        <v>0</v>
      </c>
      <c r="F31" s="489">
        <f t="shared" si="9"/>
        <v>0</v>
      </c>
      <c r="G31" s="483">
        <f t="shared" si="9"/>
        <v>0</v>
      </c>
      <c r="H31" s="490">
        <f t="shared" si="9"/>
        <v>0</v>
      </c>
      <c r="I31" s="491">
        <f t="shared" si="9"/>
        <v>0</v>
      </c>
      <c r="J31" s="484">
        <f t="shared" si="9"/>
        <v>0</v>
      </c>
      <c r="K31" s="484">
        <f t="shared" si="9"/>
        <v>0</v>
      </c>
      <c r="L31" s="492"/>
      <c r="M31" s="486">
        <f>SUM(M27:M30)</f>
        <v>0</v>
      </c>
      <c r="N31" s="493">
        <f>IF(I31=0,0,IF(M31=0,0,I31/M31))</f>
        <v>0</v>
      </c>
      <c r="O31" s="487">
        <f>IF(J31=0,0,IF(M31=0,0,J31/M31))</f>
        <v>0</v>
      </c>
      <c r="P31" s="487">
        <f>IF(K31=0,0,IF(M31=0,0,K31/M31))</f>
        <v>0</v>
      </c>
    </row>
    <row r="32" spans="1:26" ht="11.1" customHeight="1">
      <c r="A32" s="146"/>
      <c r="B32" s="172"/>
      <c r="C32" s="531"/>
      <c r="D32" s="531"/>
      <c r="E32" s="531"/>
      <c r="F32" s="531"/>
      <c r="G32" s="531"/>
      <c r="H32" s="531"/>
      <c r="I32" s="531"/>
      <c r="J32" s="531"/>
      <c r="K32" s="531"/>
      <c r="L32" s="531"/>
      <c r="M32" s="531"/>
      <c r="N32" s="531"/>
      <c r="O32" s="531"/>
      <c r="P32" s="531"/>
    </row>
    <row r="33" spans="1:26" ht="23.1" customHeight="1">
      <c r="A33" s="146"/>
      <c r="B33" s="164" t="s">
        <v>54</v>
      </c>
      <c r="C33" s="528">
        <f>'2-  enfants de moins de 6 ans'!E41+'3- enfants de 6 à 12 ans'!E41+'4- enfants de 12 à 17 ans'!E41</f>
        <v>0</v>
      </c>
      <c r="D33" s="251">
        <f>'2-  enfants de moins de 6 ans'!F41+'3- enfants de 6 à 12 ans'!F41+'4- enfants de 12 à 17 ans'!F41</f>
        <v>0</v>
      </c>
      <c r="E33" s="528">
        <f>'2-  enfants de moins de 6 ans'!G41+'3- enfants de 6 à 12 ans'!G41+'4- enfants de 12 à 17 ans'!G41</f>
        <v>0</v>
      </c>
      <c r="F33" s="250">
        <f>'2-  enfants de moins de 6 ans'!H41+'3- enfants de 6 à 12 ans'!H41+'4- enfants de 12 à 17 ans'!H41</f>
        <v>0</v>
      </c>
      <c r="G33" s="529">
        <f>'2-  enfants de moins de 6 ans'!I41+'3- enfants de 6 à 12 ans'!I41+'4- enfants de 12 à 17 ans'!I41</f>
        <v>0</v>
      </c>
      <c r="H33" s="251">
        <f>'2-  enfants de moins de 6 ans'!J41+'3- enfants de 6 à 12 ans'!J41+'4- enfants de 12 à 17 ans'!J41</f>
        <v>0</v>
      </c>
      <c r="I33" s="634">
        <f>C33+E33+G33</f>
        <v>0</v>
      </c>
      <c r="J33" s="257">
        <f>D33+F33+H33</f>
        <v>0</v>
      </c>
      <c r="K33" s="560">
        <f>SUM(U33:Z33)</f>
        <v>0</v>
      </c>
      <c r="L33" s="260">
        <f>'2-  enfants de moins de 6 ans'!N41+'3- enfants de 6 à 12 ans'!N41+'4- enfants de 12 à 17 ans'!N41</f>
        <v>0</v>
      </c>
      <c r="M33" s="253">
        <f>'2-  enfants de moins de 6 ans'!R41+'3- enfants de 6 à 12 ans'!R41+'4- enfants de 12 à 17 ans'!R41</f>
        <v>0</v>
      </c>
      <c r="N33" s="254">
        <f>IF(I33=0,0,IF(M33=0,0,I33/M33))</f>
        <v>0</v>
      </c>
      <c r="O33" s="254">
        <f>IF(J33=0,0,IF(M33=0,0,J33/M33))</f>
        <v>0</v>
      </c>
      <c r="P33" s="254">
        <f>IF(K33=0,0,IF(M33=0,0,K33/M33))</f>
        <v>0</v>
      </c>
      <c r="U33" s="313">
        <f>IF('2-  enfants de moins de 6 ans'!K41&lt;&gt;"Voir tarifs",'2-  enfants de moins de 6 ans'!K41,0)</f>
        <v>0</v>
      </c>
      <c r="V33" s="313">
        <f>IF('2-  enfants de moins de 6 ans'!L41&lt;&gt;"Voir tarifs",'2-  enfants de moins de 6 ans'!L41,0)</f>
        <v>0</v>
      </c>
      <c r="W33" s="313">
        <f>IF('3- enfants de 6 à 12 ans'!K41&lt;&gt;"Voir tarifs",'3- enfants de 6 à 12 ans'!K41,0)</f>
        <v>0</v>
      </c>
      <c r="X33" s="313">
        <f>IF('3- enfants de 6 à 12 ans'!L41&lt;&gt;"Voir tarifs",'3- enfants de 6 à 12 ans'!L41,0)</f>
        <v>0</v>
      </c>
      <c r="Y33" s="313">
        <f>IF('4- enfants de 12 à 17 ans'!K41&lt;&gt;"Voir tarifs",'4- enfants de 12 à 17 ans'!K41,0)</f>
        <v>0</v>
      </c>
      <c r="Z33" s="313">
        <f>IF('4- enfants de 12 à 17 ans'!L41&lt;&gt;"Voir tarifs",'4- enfants de 12 à 17 ans'!L41,0)</f>
        <v>0</v>
      </c>
    </row>
    <row r="34" spans="1:26" ht="11.1" customHeight="1" thickBot="1">
      <c r="A34" s="146"/>
      <c r="B34" s="17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3"/>
      <c r="O34" s="263"/>
      <c r="P34" s="263"/>
    </row>
    <row r="35" spans="1:26" ht="25.5" customHeight="1" thickBot="1">
      <c r="A35" s="157"/>
      <c r="B35" s="494" t="s">
        <v>47</v>
      </c>
      <c r="C35" s="495">
        <f>C31+C33</f>
        <v>0</v>
      </c>
      <c r="D35" s="496">
        <f>C21+D31+D33+C22</f>
        <v>0</v>
      </c>
      <c r="E35" s="497">
        <f>E31+E33</f>
        <v>0</v>
      </c>
      <c r="F35" s="498">
        <f>E21+F31+F33+E22</f>
        <v>0</v>
      </c>
      <c r="G35" s="499">
        <f>G31+G33</f>
        <v>0</v>
      </c>
      <c r="H35" s="500">
        <f>G21+H31+H33+G22</f>
        <v>0</v>
      </c>
      <c r="I35" s="497">
        <f>I31+I33</f>
        <v>0</v>
      </c>
      <c r="J35" s="496">
        <f>I21+J31+J33+I22</f>
        <v>0</v>
      </c>
      <c r="K35" s="498">
        <f>K21+K31+K33+K22</f>
        <v>0</v>
      </c>
      <c r="L35" s="264"/>
      <c r="M35" s="501">
        <f>+M21+M31+M33+M22</f>
        <v>0</v>
      </c>
      <c r="N35" s="502">
        <f>IF(I35=0,0,IF(M35=0,0,I35/(M31+M33)))</f>
        <v>0</v>
      </c>
      <c r="O35" s="502">
        <f>IF(J35=0,0,IF(M35=0,0,J35/M35))</f>
        <v>0</v>
      </c>
      <c r="P35" s="502">
        <f>IF(K35=0,0,IF(M35=0,0,K35/M35))</f>
        <v>0</v>
      </c>
    </row>
    <row r="36" spans="1:26" ht="51.75" customHeight="1" thickBot="1">
      <c r="A36" s="157"/>
      <c r="B36" s="157"/>
      <c r="C36" s="174"/>
      <c r="D36" s="174"/>
      <c r="E36" s="174"/>
      <c r="F36" s="174"/>
      <c r="G36" s="174"/>
      <c r="H36" s="174"/>
      <c r="I36" s="174"/>
      <c r="J36" s="174"/>
      <c r="K36" s="174"/>
      <c r="L36" s="175"/>
      <c r="M36" s="176" t="s">
        <v>60</v>
      </c>
      <c r="N36" s="177"/>
      <c r="O36" s="177"/>
      <c r="P36" s="177"/>
    </row>
    <row r="37" spans="1:26">
      <c r="A37" s="146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</row>
  </sheetData>
  <sheetProtection password="C3A6" sheet="1" objects="1" scenarios="1"/>
  <mergeCells count="75">
    <mergeCell ref="C7:D7"/>
    <mergeCell ref="E7:I7"/>
    <mergeCell ref="P15:P16"/>
    <mergeCell ref="B15:B16"/>
    <mergeCell ref="C15:D15"/>
    <mergeCell ref="E15:F15"/>
    <mergeCell ref="G15:H15"/>
    <mergeCell ref="I15:K15"/>
    <mergeCell ref="L14:P14"/>
    <mergeCell ref="C11:D11"/>
    <mergeCell ref="E11:I11"/>
    <mergeCell ref="C12:D12"/>
    <mergeCell ref="E12:I12"/>
    <mergeCell ref="C14:J14"/>
    <mergeCell ref="C8:D8"/>
    <mergeCell ref="E8:I8"/>
    <mergeCell ref="K8:L8"/>
    <mergeCell ref="M8:Q8"/>
    <mergeCell ref="C9:D9"/>
    <mergeCell ref="E9:I9"/>
    <mergeCell ref="K9:L11"/>
    <mergeCell ref="M9:Q11"/>
    <mergeCell ref="C10:D10"/>
    <mergeCell ref="E10:I10"/>
    <mergeCell ref="B1:Q1"/>
    <mergeCell ref="B2:Q3"/>
    <mergeCell ref="N5:O5"/>
    <mergeCell ref="C6:D6"/>
    <mergeCell ref="E6:I6"/>
    <mergeCell ref="K6:L6"/>
    <mergeCell ref="M6:Q6"/>
    <mergeCell ref="C18:D18"/>
    <mergeCell ref="C19:D19"/>
    <mergeCell ref="C20:D20"/>
    <mergeCell ref="C21:D21"/>
    <mergeCell ref="C16:D16"/>
    <mergeCell ref="E16:F16"/>
    <mergeCell ref="G16:H16"/>
    <mergeCell ref="I16:J16"/>
    <mergeCell ref="E18:F18"/>
    <mergeCell ref="E19:F19"/>
    <mergeCell ref="I18:J18"/>
    <mergeCell ref="I19:J19"/>
    <mergeCell ref="N18:O18"/>
    <mergeCell ref="N19:O19"/>
    <mergeCell ref="N20:O20"/>
    <mergeCell ref="N21:O21"/>
    <mergeCell ref="E20:F20"/>
    <mergeCell ref="E21:F21"/>
    <mergeCell ref="G18:H18"/>
    <mergeCell ref="G19:H19"/>
    <mergeCell ref="G20:H20"/>
    <mergeCell ref="G21:H21"/>
    <mergeCell ref="I22:J22"/>
    <mergeCell ref="I23:J23"/>
    <mergeCell ref="N22:O22"/>
    <mergeCell ref="N23:O23"/>
    <mergeCell ref="I20:J20"/>
    <mergeCell ref="I21:J21"/>
    <mergeCell ref="M7:P7"/>
    <mergeCell ref="P24:P25"/>
    <mergeCell ref="N24:N25"/>
    <mergeCell ref="O24:O25"/>
    <mergeCell ref="B24:B25"/>
    <mergeCell ref="C24:D24"/>
    <mergeCell ref="E24:F24"/>
    <mergeCell ref="G24:H24"/>
    <mergeCell ref="I24:K24"/>
    <mergeCell ref="N15:O16"/>
    <mergeCell ref="C22:D22"/>
    <mergeCell ref="C23:D23"/>
    <mergeCell ref="E22:F22"/>
    <mergeCell ref="E23:F23"/>
    <mergeCell ref="G22:H22"/>
    <mergeCell ref="G23:H23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W101"/>
  <sheetViews>
    <sheetView showGridLines="0" tabSelected="1" zoomScaleNormal="100" zoomScaleSheetLayoutView="100" workbookViewId="0">
      <selection activeCell="F42" sqref="F42"/>
    </sheetView>
  </sheetViews>
  <sheetFormatPr baseColWidth="10" defaultRowHeight="12.75"/>
  <cols>
    <col min="1" max="1" width="36.5703125" style="363" customWidth="1"/>
    <col min="2" max="2" width="17" style="425" customWidth="1"/>
    <col min="3" max="3" width="37" style="363" customWidth="1"/>
    <col min="4" max="4" width="16.28515625" style="425" customWidth="1"/>
    <col min="5" max="5" width="20.28515625" style="362" customWidth="1"/>
    <col min="6" max="6" width="37.5703125" style="362" customWidth="1"/>
    <col min="7" max="7" width="25.42578125" style="362" customWidth="1"/>
    <col min="8" max="8" width="19.140625" style="362" customWidth="1"/>
    <col min="9" max="9" width="19.5703125" style="362" customWidth="1"/>
    <col min="10" max="23" width="11.42578125" style="362"/>
    <col min="24" max="256" width="11.42578125" style="363"/>
    <col min="257" max="257" width="36.5703125" style="363" customWidth="1"/>
    <col min="258" max="258" width="17" style="363" customWidth="1"/>
    <col min="259" max="259" width="37" style="363" customWidth="1"/>
    <col min="260" max="260" width="16.28515625" style="363" customWidth="1"/>
    <col min="261" max="261" width="20.28515625" style="363" customWidth="1"/>
    <col min="262" max="262" width="37.5703125" style="363" customWidth="1"/>
    <col min="263" max="263" width="25.42578125" style="363" customWidth="1"/>
    <col min="264" max="264" width="19.140625" style="363" customWidth="1"/>
    <col min="265" max="265" width="19.5703125" style="363" customWidth="1"/>
    <col min="266" max="512" width="11.42578125" style="363"/>
    <col min="513" max="513" width="36.5703125" style="363" customWidth="1"/>
    <col min="514" max="514" width="17" style="363" customWidth="1"/>
    <col min="515" max="515" width="37" style="363" customWidth="1"/>
    <col min="516" max="516" width="16.28515625" style="363" customWidth="1"/>
    <col min="517" max="517" width="20.28515625" style="363" customWidth="1"/>
    <col min="518" max="518" width="37.5703125" style="363" customWidth="1"/>
    <col min="519" max="519" width="25.42578125" style="363" customWidth="1"/>
    <col min="520" max="520" width="19.140625" style="363" customWidth="1"/>
    <col min="521" max="521" width="19.5703125" style="363" customWidth="1"/>
    <col min="522" max="768" width="11.42578125" style="363"/>
    <col min="769" max="769" width="36.5703125" style="363" customWidth="1"/>
    <col min="770" max="770" width="17" style="363" customWidth="1"/>
    <col min="771" max="771" width="37" style="363" customWidth="1"/>
    <col min="772" max="772" width="16.28515625" style="363" customWidth="1"/>
    <col min="773" max="773" width="20.28515625" style="363" customWidth="1"/>
    <col min="774" max="774" width="37.5703125" style="363" customWidth="1"/>
    <col min="775" max="775" width="25.42578125" style="363" customWidth="1"/>
    <col min="776" max="776" width="19.140625" style="363" customWidth="1"/>
    <col min="777" max="777" width="19.5703125" style="363" customWidth="1"/>
    <col min="778" max="1024" width="11.42578125" style="363"/>
    <col min="1025" max="1025" width="36.5703125" style="363" customWidth="1"/>
    <col min="1026" max="1026" width="17" style="363" customWidth="1"/>
    <col min="1027" max="1027" width="37" style="363" customWidth="1"/>
    <col min="1028" max="1028" width="16.28515625" style="363" customWidth="1"/>
    <col min="1029" max="1029" width="20.28515625" style="363" customWidth="1"/>
    <col min="1030" max="1030" width="37.5703125" style="363" customWidth="1"/>
    <col min="1031" max="1031" width="25.42578125" style="363" customWidth="1"/>
    <col min="1032" max="1032" width="19.140625" style="363" customWidth="1"/>
    <col min="1033" max="1033" width="19.5703125" style="363" customWidth="1"/>
    <col min="1034" max="1280" width="11.42578125" style="363"/>
    <col min="1281" max="1281" width="36.5703125" style="363" customWidth="1"/>
    <col min="1282" max="1282" width="17" style="363" customWidth="1"/>
    <col min="1283" max="1283" width="37" style="363" customWidth="1"/>
    <col min="1284" max="1284" width="16.28515625" style="363" customWidth="1"/>
    <col min="1285" max="1285" width="20.28515625" style="363" customWidth="1"/>
    <col min="1286" max="1286" width="37.5703125" style="363" customWidth="1"/>
    <col min="1287" max="1287" width="25.42578125" style="363" customWidth="1"/>
    <col min="1288" max="1288" width="19.140625" style="363" customWidth="1"/>
    <col min="1289" max="1289" width="19.5703125" style="363" customWidth="1"/>
    <col min="1290" max="1536" width="11.42578125" style="363"/>
    <col min="1537" max="1537" width="36.5703125" style="363" customWidth="1"/>
    <col min="1538" max="1538" width="17" style="363" customWidth="1"/>
    <col min="1539" max="1539" width="37" style="363" customWidth="1"/>
    <col min="1540" max="1540" width="16.28515625" style="363" customWidth="1"/>
    <col min="1541" max="1541" width="20.28515625" style="363" customWidth="1"/>
    <col min="1542" max="1542" width="37.5703125" style="363" customWidth="1"/>
    <col min="1543" max="1543" width="25.42578125" style="363" customWidth="1"/>
    <col min="1544" max="1544" width="19.140625" style="363" customWidth="1"/>
    <col min="1545" max="1545" width="19.5703125" style="363" customWidth="1"/>
    <col min="1546" max="1792" width="11.42578125" style="363"/>
    <col min="1793" max="1793" width="36.5703125" style="363" customWidth="1"/>
    <col min="1794" max="1794" width="17" style="363" customWidth="1"/>
    <col min="1795" max="1795" width="37" style="363" customWidth="1"/>
    <col min="1796" max="1796" width="16.28515625" style="363" customWidth="1"/>
    <col min="1797" max="1797" width="20.28515625" style="363" customWidth="1"/>
    <col min="1798" max="1798" width="37.5703125" style="363" customWidth="1"/>
    <col min="1799" max="1799" width="25.42578125" style="363" customWidth="1"/>
    <col min="1800" max="1800" width="19.140625" style="363" customWidth="1"/>
    <col min="1801" max="1801" width="19.5703125" style="363" customWidth="1"/>
    <col min="1802" max="2048" width="11.42578125" style="363"/>
    <col min="2049" max="2049" width="36.5703125" style="363" customWidth="1"/>
    <col min="2050" max="2050" width="17" style="363" customWidth="1"/>
    <col min="2051" max="2051" width="37" style="363" customWidth="1"/>
    <col min="2052" max="2052" width="16.28515625" style="363" customWidth="1"/>
    <col min="2053" max="2053" width="20.28515625" style="363" customWidth="1"/>
    <col min="2054" max="2054" width="37.5703125" style="363" customWidth="1"/>
    <col min="2055" max="2055" width="25.42578125" style="363" customWidth="1"/>
    <col min="2056" max="2056" width="19.140625" style="363" customWidth="1"/>
    <col min="2057" max="2057" width="19.5703125" style="363" customWidth="1"/>
    <col min="2058" max="2304" width="11.42578125" style="363"/>
    <col min="2305" max="2305" width="36.5703125" style="363" customWidth="1"/>
    <col min="2306" max="2306" width="17" style="363" customWidth="1"/>
    <col min="2307" max="2307" width="37" style="363" customWidth="1"/>
    <col min="2308" max="2308" width="16.28515625" style="363" customWidth="1"/>
    <col min="2309" max="2309" width="20.28515625" style="363" customWidth="1"/>
    <col min="2310" max="2310" width="37.5703125" style="363" customWidth="1"/>
    <col min="2311" max="2311" width="25.42578125" style="363" customWidth="1"/>
    <col min="2312" max="2312" width="19.140625" style="363" customWidth="1"/>
    <col min="2313" max="2313" width="19.5703125" style="363" customWidth="1"/>
    <col min="2314" max="2560" width="11.42578125" style="363"/>
    <col min="2561" max="2561" width="36.5703125" style="363" customWidth="1"/>
    <col min="2562" max="2562" width="17" style="363" customWidth="1"/>
    <col min="2563" max="2563" width="37" style="363" customWidth="1"/>
    <col min="2564" max="2564" width="16.28515625" style="363" customWidth="1"/>
    <col min="2565" max="2565" width="20.28515625" style="363" customWidth="1"/>
    <col min="2566" max="2566" width="37.5703125" style="363" customWidth="1"/>
    <col min="2567" max="2567" width="25.42578125" style="363" customWidth="1"/>
    <col min="2568" max="2568" width="19.140625" style="363" customWidth="1"/>
    <col min="2569" max="2569" width="19.5703125" style="363" customWidth="1"/>
    <col min="2570" max="2816" width="11.42578125" style="363"/>
    <col min="2817" max="2817" width="36.5703125" style="363" customWidth="1"/>
    <col min="2818" max="2818" width="17" style="363" customWidth="1"/>
    <col min="2819" max="2819" width="37" style="363" customWidth="1"/>
    <col min="2820" max="2820" width="16.28515625" style="363" customWidth="1"/>
    <col min="2821" max="2821" width="20.28515625" style="363" customWidth="1"/>
    <col min="2822" max="2822" width="37.5703125" style="363" customWidth="1"/>
    <col min="2823" max="2823" width="25.42578125" style="363" customWidth="1"/>
    <col min="2824" max="2824" width="19.140625" style="363" customWidth="1"/>
    <col min="2825" max="2825" width="19.5703125" style="363" customWidth="1"/>
    <col min="2826" max="3072" width="11.42578125" style="363"/>
    <col min="3073" max="3073" width="36.5703125" style="363" customWidth="1"/>
    <col min="3074" max="3074" width="17" style="363" customWidth="1"/>
    <col min="3075" max="3075" width="37" style="363" customWidth="1"/>
    <col min="3076" max="3076" width="16.28515625" style="363" customWidth="1"/>
    <col min="3077" max="3077" width="20.28515625" style="363" customWidth="1"/>
    <col min="3078" max="3078" width="37.5703125" style="363" customWidth="1"/>
    <col min="3079" max="3079" width="25.42578125" style="363" customWidth="1"/>
    <col min="3080" max="3080" width="19.140625" style="363" customWidth="1"/>
    <col min="3081" max="3081" width="19.5703125" style="363" customWidth="1"/>
    <col min="3082" max="3328" width="11.42578125" style="363"/>
    <col min="3329" max="3329" width="36.5703125" style="363" customWidth="1"/>
    <col min="3330" max="3330" width="17" style="363" customWidth="1"/>
    <col min="3331" max="3331" width="37" style="363" customWidth="1"/>
    <col min="3332" max="3332" width="16.28515625" style="363" customWidth="1"/>
    <col min="3333" max="3333" width="20.28515625" style="363" customWidth="1"/>
    <col min="3334" max="3334" width="37.5703125" style="363" customWidth="1"/>
    <col min="3335" max="3335" width="25.42578125" style="363" customWidth="1"/>
    <col min="3336" max="3336" width="19.140625" style="363" customWidth="1"/>
    <col min="3337" max="3337" width="19.5703125" style="363" customWidth="1"/>
    <col min="3338" max="3584" width="11.42578125" style="363"/>
    <col min="3585" max="3585" width="36.5703125" style="363" customWidth="1"/>
    <col min="3586" max="3586" width="17" style="363" customWidth="1"/>
    <col min="3587" max="3587" width="37" style="363" customWidth="1"/>
    <col min="3588" max="3588" width="16.28515625" style="363" customWidth="1"/>
    <col min="3589" max="3589" width="20.28515625" style="363" customWidth="1"/>
    <col min="3590" max="3590" width="37.5703125" style="363" customWidth="1"/>
    <col min="3591" max="3591" width="25.42578125" style="363" customWidth="1"/>
    <col min="3592" max="3592" width="19.140625" style="363" customWidth="1"/>
    <col min="3593" max="3593" width="19.5703125" style="363" customWidth="1"/>
    <col min="3594" max="3840" width="11.42578125" style="363"/>
    <col min="3841" max="3841" width="36.5703125" style="363" customWidth="1"/>
    <col min="3842" max="3842" width="17" style="363" customWidth="1"/>
    <col min="3843" max="3843" width="37" style="363" customWidth="1"/>
    <col min="3844" max="3844" width="16.28515625" style="363" customWidth="1"/>
    <col min="3845" max="3845" width="20.28515625" style="363" customWidth="1"/>
    <col min="3846" max="3846" width="37.5703125" style="363" customWidth="1"/>
    <col min="3847" max="3847" width="25.42578125" style="363" customWidth="1"/>
    <col min="3848" max="3848" width="19.140625" style="363" customWidth="1"/>
    <col min="3849" max="3849" width="19.5703125" style="363" customWidth="1"/>
    <col min="3850" max="4096" width="11.42578125" style="363"/>
    <col min="4097" max="4097" width="36.5703125" style="363" customWidth="1"/>
    <col min="4098" max="4098" width="17" style="363" customWidth="1"/>
    <col min="4099" max="4099" width="37" style="363" customWidth="1"/>
    <col min="4100" max="4100" width="16.28515625" style="363" customWidth="1"/>
    <col min="4101" max="4101" width="20.28515625" style="363" customWidth="1"/>
    <col min="4102" max="4102" width="37.5703125" style="363" customWidth="1"/>
    <col min="4103" max="4103" width="25.42578125" style="363" customWidth="1"/>
    <col min="4104" max="4104" width="19.140625" style="363" customWidth="1"/>
    <col min="4105" max="4105" width="19.5703125" style="363" customWidth="1"/>
    <col min="4106" max="4352" width="11.42578125" style="363"/>
    <col min="4353" max="4353" width="36.5703125" style="363" customWidth="1"/>
    <col min="4354" max="4354" width="17" style="363" customWidth="1"/>
    <col min="4355" max="4355" width="37" style="363" customWidth="1"/>
    <col min="4356" max="4356" width="16.28515625" style="363" customWidth="1"/>
    <col min="4357" max="4357" width="20.28515625" style="363" customWidth="1"/>
    <col min="4358" max="4358" width="37.5703125" style="363" customWidth="1"/>
    <col min="4359" max="4359" width="25.42578125" style="363" customWidth="1"/>
    <col min="4360" max="4360" width="19.140625" style="363" customWidth="1"/>
    <col min="4361" max="4361" width="19.5703125" style="363" customWidth="1"/>
    <col min="4362" max="4608" width="11.42578125" style="363"/>
    <col min="4609" max="4609" width="36.5703125" style="363" customWidth="1"/>
    <col min="4610" max="4610" width="17" style="363" customWidth="1"/>
    <col min="4611" max="4611" width="37" style="363" customWidth="1"/>
    <col min="4612" max="4612" width="16.28515625" style="363" customWidth="1"/>
    <col min="4613" max="4613" width="20.28515625" style="363" customWidth="1"/>
    <col min="4614" max="4614" width="37.5703125" style="363" customWidth="1"/>
    <col min="4615" max="4615" width="25.42578125" style="363" customWidth="1"/>
    <col min="4616" max="4616" width="19.140625" style="363" customWidth="1"/>
    <col min="4617" max="4617" width="19.5703125" style="363" customWidth="1"/>
    <col min="4618" max="4864" width="11.42578125" style="363"/>
    <col min="4865" max="4865" width="36.5703125" style="363" customWidth="1"/>
    <col min="4866" max="4866" width="17" style="363" customWidth="1"/>
    <col min="4867" max="4867" width="37" style="363" customWidth="1"/>
    <col min="4868" max="4868" width="16.28515625" style="363" customWidth="1"/>
    <col min="4869" max="4869" width="20.28515625" style="363" customWidth="1"/>
    <col min="4870" max="4870" width="37.5703125" style="363" customWidth="1"/>
    <col min="4871" max="4871" width="25.42578125" style="363" customWidth="1"/>
    <col min="4872" max="4872" width="19.140625" style="363" customWidth="1"/>
    <col min="4873" max="4873" width="19.5703125" style="363" customWidth="1"/>
    <col min="4874" max="5120" width="11.42578125" style="363"/>
    <col min="5121" max="5121" width="36.5703125" style="363" customWidth="1"/>
    <col min="5122" max="5122" width="17" style="363" customWidth="1"/>
    <col min="5123" max="5123" width="37" style="363" customWidth="1"/>
    <col min="5124" max="5124" width="16.28515625" style="363" customWidth="1"/>
    <col min="5125" max="5125" width="20.28515625" style="363" customWidth="1"/>
    <col min="5126" max="5126" width="37.5703125" style="363" customWidth="1"/>
    <col min="5127" max="5127" width="25.42578125" style="363" customWidth="1"/>
    <col min="5128" max="5128" width="19.140625" style="363" customWidth="1"/>
    <col min="5129" max="5129" width="19.5703125" style="363" customWidth="1"/>
    <col min="5130" max="5376" width="11.42578125" style="363"/>
    <col min="5377" max="5377" width="36.5703125" style="363" customWidth="1"/>
    <col min="5378" max="5378" width="17" style="363" customWidth="1"/>
    <col min="5379" max="5379" width="37" style="363" customWidth="1"/>
    <col min="5380" max="5380" width="16.28515625" style="363" customWidth="1"/>
    <col min="5381" max="5381" width="20.28515625" style="363" customWidth="1"/>
    <col min="5382" max="5382" width="37.5703125" style="363" customWidth="1"/>
    <col min="5383" max="5383" width="25.42578125" style="363" customWidth="1"/>
    <col min="5384" max="5384" width="19.140625" style="363" customWidth="1"/>
    <col min="5385" max="5385" width="19.5703125" style="363" customWidth="1"/>
    <col min="5386" max="5632" width="11.42578125" style="363"/>
    <col min="5633" max="5633" width="36.5703125" style="363" customWidth="1"/>
    <col min="5634" max="5634" width="17" style="363" customWidth="1"/>
    <col min="5635" max="5635" width="37" style="363" customWidth="1"/>
    <col min="5636" max="5636" width="16.28515625" style="363" customWidth="1"/>
    <col min="5637" max="5637" width="20.28515625" style="363" customWidth="1"/>
    <col min="5638" max="5638" width="37.5703125" style="363" customWidth="1"/>
    <col min="5639" max="5639" width="25.42578125" style="363" customWidth="1"/>
    <col min="5640" max="5640" width="19.140625" style="363" customWidth="1"/>
    <col min="5641" max="5641" width="19.5703125" style="363" customWidth="1"/>
    <col min="5642" max="5888" width="11.42578125" style="363"/>
    <col min="5889" max="5889" width="36.5703125" style="363" customWidth="1"/>
    <col min="5890" max="5890" width="17" style="363" customWidth="1"/>
    <col min="5891" max="5891" width="37" style="363" customWidth="1"/>
    <col min="5892" max="5892" width="16.28515625" style="363" customWidth="1"/>
    <col min="5893" max="5893" width="20.28515625" style="363" customWidth="1"/>
    <col min="5894" max="5894" width="37.5703125" style="363" customWidth="1"/>
    <col min="5895" max="5895" width="25.42578125" style="363" customWidth="1"/>
    <col min="5896" max="5896" width="19.140625" style="363" customWidth="1"/>
    <col min="5897" max="5897" width="19.5703125" style="363" customWidth="1"/>
    <col min="5898" max="6144" width="11.42578125" style="363"/>
    <col min="6145" max="6145" width="36.5703125" style="363" customWidth="1"/>
    <col min="6146" max="6146" width="17" style="363" customWidth="1"/>
    <col min="6147" max="6147" width="37" style="363" customWidth="1"/>
    <col min="6148" max="6148" width="16.28515625" style="363" customWidth="1"/>
    <col min="6149" max="6149" width="20.28515625" style="363" customWidth="1"/>
    <col min="6150" max="6150" width="37.5703125" style="363" customWidth="1"/>
    <col min="6151" max="6151" width="25.42578125" style="363" customWidth="1"/>
    <col min="6152" max="6152" width="19.140625" style="363" customWidth="1"/>
    <col min="6153" max="6153" width="19.5703125" style="363" customWidth="1"/>
    <col min="6154" max="6400" width="11.42578125" style="363"/>
    <col min="6401" max="6401" width="36.5703125" style="363" customWidth="1"/>
    <col min="6402" max="6402" width="17" style="363" customWidth="1"/>
    <col min="6403" max="6403" width="37" style="363" customWidth="1"/>
    <col min="6404" max="6404" width="16.28515625" style="363" customWidth="1"/>
    <col min="6405" max="6405" width="20.28515625" style="363" customWidth="1"/>
    <col min="6406" max="6406" width="37.5703125" style="363" customWidth="1"/>
    <col min="6407" max="6407" width="25.42578125" style="363" customWidth="1"/>
    <col min="6408" max="6408" width="19.140625" style="363" customWidth="1"/>
    <col min="6409" max="6409" width="19.5703125" style="363" customWidth="1"/>
    <col min="6410" max="6656" width="11.42578125" style="363"/>
    <col min="6657" max="6657" width="36.5703125" style="363" customWidth="1"/>
    <col min="6658" max="6658" width="17" style="363" customWidth="1"/>
    <col min="6659" max="6659" width="37" style="363" customWidth="1"/>
    <col min="6660" max="6660" width="16.28515625" style="363" customWidth="1"/>
    <col min="6661" max="6661" width="20.28515625" style="363" customWidth="1"/>
    <col min="6662" max="6662" width="37.5703125" style="363" customWidth="1"/>
    <col min="6663" max="6663" width="25.42578125" style="363" customWidth="1"/>
    <col min="6664" max="6664" width="19.140625" style="363" customWidth="1"/>
    <col min="6665" max="6665" width="19.5703125" style="363" customWidth="1"/>
    <col min="6666" max="6912" width="11.42578125" style="363"/>
    <col min="6913" max="6913" width="36.5703125" style="363" customWidth="1"/>
    <col min="6914" max="6914" width="17" style="363" customWidth="1"/>
    <col min="6915" max="6915" width="37" style="363" customWidth="1"/>
    <col min="6916" max="6916" width="16.28515625" style="363" customWidth="1"/>
    <col min="6917" max="6917" width="20.28515625" style="363" customWidth="1"/>
    <col min="6918" max="6918" width="37.5703125" style="363" customWidth="1"/>
    <col min="6919" max="6919" width="25.42578125" style="363" customWidth="1"/>
    <col min="6920" max="6920" width="19.140625" style="363" customWidth="1"/>
    <col min="6921" max="6921" width="19.5703125" style="363" customWidth="1"/>
    <col min="6922" max="7168" width="11.42578125" style="363"/>
    <col min="7169" max="7169" width="36.5703125" style="363" customWidth="1"/>
    <col min="7170" max="7170" width="17" style="363" customWidth="1"/>
    <col min="7171" max="7171" width="37" style="363" customWidth="1"/>
    <col min="7172" max="7172" width="16.28515625" style="363" customWidth="1"/>
    <col min="7173" max="7173" width="20.28515625" style="363" customWidth="1"/>
    <col min="7174" max="7174" width="37.5703125" style="363" customWidth="1"/>
    <col min="7175" max="7175" width="25.42578125" style="363" customWidth="1"/>
    <col min="7176" max="7176" width="19.140625" style="363" customWidth="1"/>
    <col min="7177" max="7177" width="19.5703125" style="363" customWidth="1"/>
    <col min="7178" max="7424" width="11.42578125" style="363"/>
    <col min="7425" max="7425" width="36.5703125" style="363" customWidth="1"/>
    <col min="7426" max="7426" width="17" style="363" customWidth="1"/>
    <col min="7427" max="7427" width="37" style="363" customWidth="1"/>
    <col min="7428" max="7428" width="16.28515625" style="363" customWidth="1"/>
    <col min="7429" max="7429" width="20.28515625" style="363" customWidth="1"/>
    <col min="7430" max="7430" width="37.5703125" style="363" customWidth="1"/>
    <col min="7431" max="7431" width="25.42578125" style="363" customWidth="1"/>
    <col min="7432" max="7432" width="19.140625" style="363" customWidth="1"/>
    <col min="7433" max="7433" width="19.5703125" style="363" customWidth="1"/>
    <col min="7434" max="7680" width="11.42578125" style="363"/>
    <col min="7681" max="7681" width="36.5703125" style="363" customWidth="1"/>
    <col min="7682" max="7682" width="17" style="363" customWidth="1"/>
    <col min="7683" max="7683" width="37" style="363" customWidth="1"/>
    <col min="7684" max="7684" width="16.28515625" style="363" customWidth="1"/>
    <col min="7685" max="7685" width="20.28515625" style="363" customWidth="1"/>
    <col min="7686" max="7686" width="37.5703125" style="363" customWidth="1"/>
    <col min="7687" max="7687" width="25.42578125" style="363" customWidth="1"/>
    <col min="7688" max="7688" width="19.140625" style="363" customWidth="1"/>
    <col min="7689" max="7689" width="19.5703125" style="363" customWidth="1"/>
    <col min="7690" max="7936" width="11.42578125" style="363"/>
    <col min="7937" max="7937" width="36.5703125" style="363" customWidth="1"/>
    <col min="7938" max="7938" width="17" style="363" customWidth="1"/>
    <col min="7939" max="7939" width="37" style="363" customWidth="1"/>
    <col min="7940" max="7940" width="16.28515625" style="363" customWidth="1"/>
    <col min="7941" max="7941" width="20.28515625" style="363" customWidth="1"/>
    <col min="7942" max="7942" width="37.5703125" style="363" customWidth="1"/>
    <col min="7943" max="7943" width="25.42578125" style="363" customWidth="1"/>
    <col min="7944" max="7944" width="19.140625" style="363" customWidth="1"/>
    <col min="7945" max="7945" width="19.5703125" style="363" customWidth="1"/>
    <col min="7946" max="8192" width="11.42578125" style="363"/>
    <col min="8193" max="8193" width="36.5703125" style="363" customWidth="1"/>
    <col min="8194" max="8194" width="17" style="363" customWidth="1"/>
    <col min="8195" max="8195" width="37" style="363" customWidth="1"/>
    <col min="8196" max="8196" width="16.28515625" style="363" customWidth="1"/>
    <col min="8197" max="8197" width="20.28515625" style="363" customWidth="1"/>
    <col min="8198" max="8198" width="37.5703125" style="363" customWidth="1"/>
    <col min="8199" max="8199" width="25.42578125" style="363" customWidth="1"/>
    <col min="8200" max="8200" width="19.140625" style="363" customWidth="1"/>
    <col min="8201" max="8201" width="19.5703125" style="363" customWidth="1"/>
    <col min="8202" max="8448" width="11.42578125" style="363"/>
    <col min="8449" max="8449" width="36.5703125" style="363" customWidth="1"/>
    <col min="8450" max="8450" width="17" style="363" customWidth="1"/>
    <col min="8451" max="8451" width="37" style="363" customWidth="1"/>
    <col min="8452" max="8452" width="16.28515625" style="363" customWidth="1"/>
    <col min="8453" max="8453" width="20.28515625" style="363" customWidth="1"/>
    <col min="8454" max="8454" width="37.5703125" style="363" customWidth="1"/>
    <col min="8455" max="8455" width="25.42578125" style="363" customWidth="1"/>
    <col min="8456" max="8456" width="19.140625" style="363" customWidth="1"/>
    <col min="8457" max="8457" width="19.5703125" style="363" customWidth="1"/>
    <col min="8458" max="8704" width="11.42578125" style="363"/>
    <col min="8705" max="8705" width="36.5703125" style="363" customWidth="1"/>
    <col min="8706" max="8706" width="17" style="363" customWidth="1"/>
    <col min="8707" max="8707" width="37" style="363" customWidth="1"/>
    <col min="8708" max="8708" width="16.28515625" style="363" customWidth="1"/>
    <col min="8709" max="8709" width="20.28515625" style="363" customWidth="1"/>
    <col min="8710" max="8710" width="37.5703125" style="363" customWidth="1"/>
    <col min="8711" max="8711" width="25.42578125" style="363" customWidth="1"/>
    <col min="8712" max="8712" width="19.140625" style="363" customWidth="1"/>
    <col min="8713" max="8713" width="19.5703125" style="363" customWidth="1"/>
    <col min="8714" max="8960" width="11.42578125" style="363"/>
    <col min="8961" max="8961" width="36.5703125" style="363" customWidth="1"/>
    <col min="8962" max="8962" width="17" style="363" customWidth="1"/>
    <col min="8963" max="8963" width="37" style="363" customWidth="1"/>
    <col min="8964" max="8964" width="16.28515625" style="363" customWidth="1"/>
    <col min="8965" max="8965" width="20.28515625" style="363" customWidth="1"/>
    <col min="8966" max="8966" width="37.5703125" style="363" customWidth="1"/>
    <col min="8967" max="8967" width="25.42578125" style="363" customWidth="1"/>
    <col min="8968" max="8968" width="19.140625" style="363" customWidth="1"/>
    <col min="8969" max="8969" width="19.5703125" style="363" customWidth="1"/>
    <col min="8970" max="9216" width="11.42578125" style="363"/>
    <col min="9217" max="9217" width="36.5703125" style="363" customWidth="1"/>
    <col min="9218" max="9218" width="17" style="363" customWidth="1"/>
    <col min="9219" max="9219" width="37" style="363" customWidth="1"/>
    <col min="9220" max="9220" width="16.28515625" style="363" customWidth="1"/>
    <col min="9221" max="9221" width="20.28515625" style="363" customWidth="1"/>
    <col min="9222" max="9222" width="37.5703125" style="363" customWidth="1"/>
    <col min="9223" max="9223" width="25.42578125" style="363" customWidth="1"/>
    <col min="9224" max="9224" width="19.140625" style="363" customWidth="1"/>
    <col min="9225" max="9225" width="19.5703125" style="363" customWidth="1"/>
    <col min="9226" max="9472" width="11.42578125" style="363"/>
    <col min="9473" max="9473" width="36.5703125" style="363" customWidth="1"/>
    <col min="9474" max="9474" width="17" style="363" customWidth="1"/>
    <col min="9475" max="9475" width="37" style="363" customWidth="1"/>
    <col min="9476" max="9476" width="16.28515625" style="363" customWidth="1"/>
    <col min="9477" max="9477" width="20.28515625" style="363" customWidth="1"/>
    <col min="9478" max="9478" width="37.5703125" style="363" customWidth="1"/>
    <col min="9479" max="9479" width="25.42578125" style="363" customWidth="1"/>
    <col min="9480" max="9480" width="19.140625" style="363" customWidth="1"/>
    <col min="9481" max="9481" width="19.5703125" style="363" customWidth="1"/>
    <col min="9482" max="9728" width="11.42578125" style="363"/>
    <col min="9729" max="9729" width="36.5703125" style="363" customWidth="1"/>
    <col min="9730" max="9730" width="17" style="363" customWidth="1"/>
    <col min="9731" max="9731" width="37" style="363" customWidth="1"/>
    <col min="9732" max="9732" width="16.28515625" style="363" customWidth="1"/>
    <col min="9733" max="9733" width="20.28515625" style="363" customWidth="1"/>
    <col min="9734" max="9734" width="37.5703125" style="363" customWidth="1"/>
    <col min="9735" max="9735" width="25.42578125" style="363" customWidth="1"/>
    <col min="9736" max="9736" width="19.140625" style="363" customWidth="1"/>
    <col min="9737" max="9737" width="19.5703125" style="363" customWidth="1"/>
    <col min="9738" max="9984" width="11.42578125" style="363"/>
    <col min="9985" max="9985" width="36.5703125" style="363" customWidth="1"/>
    <col min="9986" max="9986" width="17" style="363" customWidth="1"/>
    <col min="9987" max="9987" width="37" style="363" customWidth="1"/>
    <col min="9988" max="9988" width="16.28515625" style="363" customWidth="1"/>
    <col min="9989" max="9989" width="20.28515625" style="363" customWidth="1"/>
    <col min="9990" max="9990" width="37.5703125" style="363" customWidth="1"/>
    <col min="9991" max="9991" width="25.42578125" style="363" customWidth="1"/>
    <col min="9992" max="9992" width="19.140625" style="363" customWidth="1"/>
    <col min="9993" max="9993" width="19.5703125" style="363" customWidth="1"/>
    <col min="9994" max="10240" width="11.42578125" style="363"/>
    <col min="10241" max="10241" width="36.5703125" style="363" customWidth="1"/>
    <col min="10242" max="10242" width="17" style="363" customWidth="1"/>
    <col min="10243" max="10243" width="37" style="363" customWidth="1"/>
    <col min="10244" max="10244" width="16.28515625" style="363" customWidth="1"/>
    <col min="10245" max="10245" width="20.28515625" style="363" customWidth="1"/>
    <col min="10246" max="10246" width="37.5703125" style="363" customWidth="1"/>
    <col min="10247" max="10247" width="25.42578125" style="363" customWidth="1"/>
    <col min="10248" max="10248" width="19.140625" style="363" customWidth="1"/>
    <col min="10249" max="10249" width="19.5703125" style="363" customWidth="1"/>
    <col min="10250" max="10496" width="11.42578125" style="363"/>
    <col min="10497" max="10497" width="36.5703125" style="363" customWidth="1"/>
    <col min="10498" max="10498" width="17" style="363" customWidth="1"/>
    <col min="10499" max="10499" width="37" style="363" customWidth="1"/>
    <col min="10500" max="10500" width="16.28515625" style="363" customWidth="1"/>
    <col min="10501" max="10501" width="20.28515625" style="363" customWidth="1"/>
    <col min="10502" max="10502" width="37.5703125" style="363" customWidth="1"/>
    <col min="10503" max="10503" width="25.42578125" style="363" customWidth="1"/>
    <col min="10504" max="10504" width="19.140625" style="363" customWidth="1"/>
    <col min="10505" max="10505" width="19.5703125" style="363" customWidth="1"/>
    <col min="10506" max="10752" width="11.42578125" style="363"/>
    <col min="10753" max="10753" width="36.5703125" style="363" customWidth="1"/>
    <col min="10754" max="10754" width="17" style="363" customWidth="1"/>
    <col min="10755" max="10755" width="37" style="363" customWidth="1"/>
    <col min="10756" max="10756" width="16.28515625" style="363" customWidth="1"/>
    <col min="10757" max="10757" width="20.28515625" style="363" customWidth="1"/>
    <col min="10758" max="10758" width="37.5703125" style="363" customWidth="1"/>
    <col min="10759" max="10759" width="25.42578125" style="363" customWidth="1"/>
    <col min="10760" max="10760" width="19.140625" style="363" customWidth="1"/>
    <col min="10761" max="10761" width="19.5703125" style="363" customWidth="1"/>
    <col min="10762" max="11008" width="11.42578125" style="363"/>
    <col min="11009" max="11009" width="36.5703125" style="363" customWidth="1"/>
    <col min="11010" max="11010" width="17" style="363" customWidth="1"/>
    <col min="11011" max="11011" width="37" style="363" customWidth="1"/>
    <col min="11012" max="11012" width="16.28515625" style="363" customWidth="1"/>
    <col min="11013" max="11013" width="20.28515625" style="363" customWidth="1"/>
    <col min="11014" max="11014" width="37.5703125" style="363" customWidth="1"/>
    <col min="11015" max="11015" width="25.42578125" style="363" customWidth="1"/>
    <col min="11016" max="11016" width="19.140625" style="363" customWidth="1"/>
    <col min="11017" max="11017" width="19.5703125" style="363" customWidth="1"/>
    <col min="11018" max="11264" width="11.42578125" style="363"/>
    <col min="11265" max="11265" width="36.5703125" style="363" customWidth="1"/>
    <col min="11266" max="11266" width="17" style="363" customWidth="1"/>
    <col min="11267" max="11267" width="37" style="363" customWidth="1"/>
    <col min="11268" max="11268" width="16.28515625" style="363" customWidth="1"/>
    <col min="11269" max="11269" width="20.28515625" style="363" customWidth="1"/>
    <col min="11270" max="11270" width="37.5703125" style="363" customWidth="1"/>
    <col min="11271" max="11271" width="25.42578125" style="363" customWidth="1"/>
    <col min="11272" max="11272" width="19.140625" style="363" customWidth="1"/>
    <col min="11273" max="11273" width="19.5703125" style="363" customWidth="1"/>
    <col min="11274" max="11520" width="11.42578125" style="363"/>
    <col min="11521" max="11521" width="36.5703125" style="363" customWidth="1"/>
    <col min="11522" max="11522" width="17" style="363" customWidth="1"/>
    <col min="11523" max="11523" width="37" style="363" customWidth="1"/>
    <col min="11524" max="11524" width="16.28515625" style="363" customWidth="1"/>
    <col min="11525" max="11525" width="20.28515625" style="363" customWidth="1"/>
    <col min="11526" max="11526" width="37.5703125" style="363" customWidth="1"/>
    <col min="11527" max="11527" width="25.42578125" style="363" customWidth="1"/>
    <col min="11528" max="11528" width="19.140625" style="363" customWidth="1"/>
    <col min="11529" max="11529" width="19.5703125" style="363" customWidth="1"/>
    <col min="11530" max="11776" width="11.42578125" style="363"/>
    <col min="11777" max="11777" width="36.5703125" style="363" customWidth="1"/>
    <col min="11778" max="11778" width="17" style="363" customWidth="1"/>
    <col min="11779" max="11779" width="37" style="363" customWidth="1"/>
    <col min="11780" max="11780" width="16.28515625" style="363" customWidth="1"/>
    <col min="11781" max="11781" width="20.28515625" style="363" customWidth="1"/>
    <col min="11782" max="11782" width="37.5703125" style="363" customWidth="1"/>
    <col min="11783" max="11783" width="25.42578125" style="363" customWidth="1"/>
    <col min="11784" max="11784" width="19.140625" style="363" customWidth="1"/>
    <col min="11785" max="11785" width="19.5703125" style="363" customWidth="1"/>
    <col min="11786" max="12032" width="11.42578125" style="363"/>
    <col min="12033" max="12033" width="36.5703125" style="363" customWidth="1"/>
    <col min="12034" max="12034" width="17" style="363" customWidth="1"/>
    <col min="12035" max="12035" width="37" style="363" customWidth="1"/>
    <col min="12036" max="12036" width="16.28515625" style="363" customWidth="1"/>
    <col min="12037" max="12037" width="20.28515625" style="363" customWidth="1"/>
    <col min="12038" max="12038" width="37.5703125" style="363" customWidth="1"/>
    <col min="12039" max="12039" width="25.42578125" style="363" customWidth="1"/>
    <col min="12040" max="12040" width="19.140625" style="363" customWidth="1"/>
    <col min="12041" max="12041" width="19.5703125" style="363" customWidth="1"/>
    <col min="12042" max="12288" width="11.42578125" style="363"/>
    <col min="12289" max="12289" width="36.5703125" style="363" customWidth="1"/>
    <col min="12290" max="12290" width="17" style="363" customWidth="1"/>
    <col min="12291" max="12291" width="37" style="363" customWidth="1"/>
    <col min="12292" max="12292" width="16.28515625" style="363" customWidth="1"/>
    <col min="12293" max="12293" width="20.28515625" style="363" customWidth="1"/>
    <col min="12294" max="12294" width="37.5703125" style="363" customWidth="1"/>
    <col min="12295" max="12295" width="25.42578125" style="363" customWidth="1"/>
    <col min="12296" max="12296" width="19.140625" style="363" customWidth="1"/>
    <col min="12297" max="12297" width="19.5703125" style="363" customWidth="1"/>
    <col min="12298" max="12544" width="11.42578125" style="363"/>
    <col min="12545" max="12545" width="36.5703125" style="363" customWidth="1"/>
    <col min="12546" max="12546" width="17" style="363" customWidth="1"/>
    <col min="12547" max="12547" width="37" style="363" customWidth="1"/>
    <col min="12548" max="12548" width="16.28515625" style="363" customWidth="1"/>
    <col min="12549" max="12549" width="20.28515625" style="363" customWidth="1"/>
    <col min="12550" max="12550" width="37.5703125" style="363" customWidth="1"/>
    <col min="12551" max="12551" width="25.42578125" style="363" customWidth="1"/>
    <col min="12552" max="12552" width="19.140625" style="363" customWidth="1"/>
    <col min="12553" max="12553" width="19.5703125" style="363" customWidth="1"/>
    <col min="12554" max="12800" width="11.42578125" style="363"/>
    <col min="12801" max="12801" width="36.5703125" style="363" customWidth="1"/>
    <col min="12802" max="12802" width="17" style="363" customWidth="1"/>
    <col min="12803" max="12803" width="37" style="363" customWidth="1"/>
    <col min="12804" max="12804" width="16.28515625" style="363" customWidth="1"/>
    <col min="12805" max="12805" width="20.28515625" style="363" customWidth="1"/>
    <col min="12806" max="12806" width="37.5703125" style="363" customWidth="1"/>
    <col min="12807" max="12807" width="25.42578125" style="363" customWidth="1"/>
    <col min="12808" max="12808" width="19.140625" style="363" customWidth="1"/>
    <col min="12809" max="12809" width="19.5703125" style="363" customWidth="1"/>
    <col min="12810" max="13056" width="11.42578125" style="363"/>
    <col min="13057" max="13057" width="36.5703125" style="363" customWidth="1"/>
    <col min="13058" max="13058" width="17" style="363" customWidth="1"/>
    <col min="13059" max="13059" width="37" style="363" customWidth="1"/>
    <col min="13060" max="13060" width="16.28515625" style="363" customWidth="1"/>
    <col min="13061" max="13061" width="20.28515625" style="363" customWidth="1"/>
    <col min="13062" max="13062" width="37.5703125" style="363" customWidth="1"/>
    <col min="13063" max="13063" width="25.42578125" style="363" customWidth="1"/>
    <col min="13064" max="13064" width="19.140625" style="363" customWidth="1"/>
    <col min="13065" max="13065" width="19.5703125" style="363" customWidth="1"/>
    <col min="13066" max="13312" width="11.42578125" style="363"/>
    <col min="13313" max="13313" width="36.5703125" style="363" customWidth="1"/>
    <col min="13314" max="13314" width="17" style="363" customWidth="1"/>
    <col min="13315" max="13315" width="37" style="363" customWidth="1"/>
    <col min="13316" max="13316" width="16.28515625" style="363" customWidth="1"/>
    <col min="13317" max="13317" width="20.28515625" style="363" customWidth="1"/>
    <col min="13318" max="13318" width="37.5703125" style="363" customWidth="1"/>
    <col min="13319" max="13319" width="25.42578125" style="363" customWidth="1"/>
    <col min="13320" max="13320" width="19.140625" style="363" customWidth="1"/>
    <col min="13321" max="13321" width="19.5703125" style="363" customWidth="1"/>
    <col min="13322" max="13568" width="11.42578125" style="363"/>
    <col min="13569" max="13569" width="36.5703125" style="363" customWidth="1"/>
    <col min="13570" max="13570" width="17" style="363" customWidth="1"/>
    <col min="13571" max="13571" width="37" style="363" customWidth="1"/>
    <col min="13572" max="13572" width="16.28515625" style="363" customWidth="1"/>
    <col min="13573" max="13573" width="20.28515625" style="363" customWidth="1"/>
    <col min="13574" max="13574" width="37.5703125" style="363" customWidth="1"/>
    <col min="13575" max="13575" width="25.42578125" style="363" customWidth="1"/>
    <col min="13576" max="13576" width="19.140625" style="363" customWidth="1"/>
    <col min="13577" max="13577" width="19.5703125" style="363" customWidth="1"/>
    <col min="13578" max="13824" width="11.42578125" style="363"/>
    <col min="13825" max="13825" width="36.5703125" style="363" customWidth="1"/>
    <col min="13826" max="13826" width="17" style="363" customWidth="1"/>
    <col min="13827" max="13827" width="37" style="363" customWidth="1"/>
    <col min="13828" max="13828" width="16.28515625" style="363" customWidth="1"/>
    <col min="13829" max="13829" width="20.28515625" style="363" customWidth="1"/>
    <col min="13830" max="13830" width="37.5703125" style="363" customWidth="1"/>
    <col min="13831" max="13831" width="25.42578125" style="363" customWidth="1"/>
    <col min="13832" max="13832" width="19.140625" style="363" customWidth="1"/>
    <col min="13833" max="13833" width="19.5703125" style="363" customWidth="1"/>
    <col min="13834" max="14080" width="11.42578125" style="363"/>
    <col min="14081" max="14081" width="36.5703125" style="363" customWidth="1"/>
    <col min="14082" max="14082" width="17" style="363" customWidth="1"/>
    <col min="14083" max="14083" width="37" style="363" customWidth="1"/>
    <col min="14084" max="14084" width="16.28515625" style="363" customWidth="1"/>
    <col min="14085" max="14085" width="20.28515625" style="363" customWidth="1"/>
    <col min="14086" max="14086" width="37.5703125" style="363" customWidth="1"/>
    <col min="14087" max="14087" width="25.42578125" style="363" customWidth="1"/>
    <col min="14088" max="14088" width="19.140625" style="363" customWidth="1"/>
    <col min="14089" max="14089" width="19.5703125" style="363" customWidth="1"/>
    <col min="14090" max="14336" width="11.42578125" style="363"/>
    <col min="14337" max="14337" width="36.5703125" style="363" customWidth="1"/>
    <col min="14338" max="14338" width="17" style="363" customWidth="1"/>
    <col min="14339" max="14339" width="37" style="363" customWidth="1"/>
    <col min="14340" max="14340" width="16.28515625" style="363" customWidth="1"/>
    <col min="14341" max="14341" width="20.28515625" style="363" customWidth="1"/>
    <col min="14342" max="14342" width="37.5703125" style="363" customWidth="1"/>
    <col min="14343" max="14343" width="25.42578125" style="363" customWidth="1"/>
    <col min="14344" max="14344" width="19.140625" style="363" customWidth="1"/>
    <col min="14345" max="14345" width="19.5703125" style="363" customWidth="1"/>
    <col min="14346" max="14592" width="11.42578125" style="363"/>
    <col min="14593" max="14593" width="36.5703125" style="363" customWidth="1"/>
    <col min="14594" max="14594" width="17" style="363" customWidth="1"/>
    <col min="14595" max="14595" width="37" style="363" customWidth="1"/>
    <col min="14596" max="14596" width="16.28515625" style="363" customWidth="1"/>
    <col min="14597" max="14597" width="20.28515625" style="363" customWidth="1"/>
    <col min="14598" max="14598" width="37.5703125" style="363" customWidth="1"/>
    <col min="14599" max="14599" width="25.42578125" style="363" customWidth="1"/>
    <col min="14600" max="14600" width="19.140625" style="363" customWidth="1"/>
    <col min="14601" max="14601" width="19.5703125" style="363" customWidth="1"/>
    <col min="14602" max="14848" width="11.42578125" style="363"/>
    <col min="14849" max="14849" width="36.5703125" style="363" customWidth="1"/>
    <col min="14850" max="14850" width="17" style="363" customWidth="1"/>
    <col min="14851" max="14851" width="37" style="363" customWidth="1"/>
    <col min="14852" max="14852" width="16.28515625" style="363" customWidth="1"/>
    <col min="14853" max="14853" width="20.28515625" style="363" customWidth="1"/>
    <col min="14854" max="14854" width="37.5703125" style="363" customWidth="1"/>
    <col min="14855" max="14855" width="25.42578125" style="363" customWidth="1"/>
    <col min="14856" max="14856" width="19.140625" style="363" customWidth="1"/>
    <col min="14857" max="14857" width="19.5703125" style="363" customWidth="1"/>
    <col min="14858" max="15104" width="11.42578125" style="363"/>
    <col min="15105" max="15105" width="36.5703125" style="363" customWidth="1"/>
    <col min="15106" max="15106" width="17" style="363" customWidth="1"/>
    <col min="15107" max="15107" width="37" style="363" customWidth="1"/>
    <col min="15108" max="15108" width="16.28515625" style="363" customWidth="1"/>
    <col min="15109" max="15109" width="20.28515625" style="363" customWidth="1"/>
    <col min="15110" max="15110" width="37.5703125" style="363" customWidth="1"/>
    <col min="15111" max="15111" width="25.42578125" style="363" customWidth="1"/>
    <col min="15112" max="15112" width="19.140625" style="363" customWidth="1"/>
    <col min="15113" max="15113" width="19.5703125" style="363" customWidth="1"/>
    <col min="15114" max="15360" width="11.42578125" style="363"/>
    <col min="15361" max="15361" width="36.5703125" style="363" customWidth="1"/>
    <col min="15362" max="15362" width="17" style="363" customWidth="1"/>
    <col min="15363" max="15363" width="37" style="363" customWidth="1"/>
    <col min="15364" max="15364" width="16.28515625" style="363" customWidth="1"/>
    <col min="15365" max="15365" width="20.28515625" style="363" customWidth="1"/>
    <col min="15366" max="15366" width="37.5703125" style="363" customWidth="1"/>
    <col min="15367" max="15367" width="25.42578125" style="363" customWidth="1"/>
    <col min="15368" max="15368" width="19.140625" style="363" customWidth="1"/>
    <col min="15369" max="15369" width="19.5703125" style="363" customWidth="1"/>
    <col min="15370" max="15616" width="11.42578125" style="363"/>
    <col min="15617" max="15617" width="36.5703125" style="363" customWidth="1"/>
    <col min="15618" max="15618" width="17" style="363" customWidth="1"/>
    <col min="15619" max="15619" width="37" style="363" customWidth="1"/>
    <col min="15620" max="15620" width="16.28515625" style="363" customWidth="1"/>
    <col min="15621" max="15621" width="20.28515625" style="363" customWidth="1"/>
    <col min="15622" max="15622" width="37.5703125" style="363" customWidth="1"/>
    <col min="15623" max="15623" width="25.42578125" style="363" customWidth="1"/>
    <col min="15624" max="15624" width="19.140625" style="363" customWidth="1"/>
    <col min="15625" max="15625" width="19.5703125" style="363" customWidth="1"/>
    <col min="15626" max="15872" width="11.42578125" style="363"/>
    <col min="15873" max="15873" width="36.5703125" style="363" customWidth="1"/>
    <col min="15874" max="15874" width="17" style="363" customWidth="1"/>
    <col min="15875" max="15875" width="37" style="363" customWidth="1"/>
    <col min="15876" max="15876" width="16.28515625" style="363" customWidth="1"/>
    <col min="15877" max="15877" width="20.28515625" style="363" customWidth="1"/>
    <col min="15878" max="15878" width="37.5703125" style="363" customWidth="1"/>
    <col min="15879" max="15879" width="25.42578125" style="363" customWidth="1"/>
    <col min="15880" max="15880" width="19.140625" style="363" customWidth="1"/>
    <col min="15881" max="15881" width="19.5703125" style="363" customWidth="1"/>
    <col min="15882" max="16128" width="11.42578125" style="363"/>
    <col min="16129" max="16129" width="36.5703125" style="363" customWidth="1"/>
    <col min="16130" max="16130" width="17" style="363" customWidth="1"/>
    <col min="16131" max="16131" width="37" style="363" customWidth="1"/>
    <col min="16132" max="16132" width="16.28515625" style="363" customWidth="1"/>
    <col min="16133" max="16133" width="20.28515625" style="363" customWidth="1"/>
    <col min="16134" max="16134" width="37.5703125" style="363" customWidth="1"/>
    <col min="16135" max="16135" width="25.42578125" style="363" customWidth="1"/>
    <col min="16136" max="16136" width="19.140625" style="363" customWidth="1"/>
    <col min="16137" max="16137" width="19.5703125" style="363" customWidth="1"/>
    <col min="16138" max="16384" width="11.42578125" style="363"/>
  </cols>
  <sheetData>
    <row r="1" spans="1:23" ht="15" customHeight="1">
      <c r="A1" s="1062" t="s">
        <v>242</v>
      </c>
      <c r="B1" s="1062"/>
      <c r="C1" s="360" t="s">
        <v>122</v>
      </c>
      <c r="D1" s="361">
        <f ca="1">TODAY()</f>
        <v>42794</v>
      </c>
    </row>
    <row r="2" spans="1:23" s="367" customFormat="1" ht="14.25" customHeight="1">
      <c r="A2" s="1062"/>
      <c r="B2" s="1062"/>
      <c r="C2" s="364" t="s">
        <v>123</v>
      </c>
      <c r="D2" s="451">
        <v>42460</v>
      </c>
      <c r="E2" s="365"/>
      <c r="F2" s="365"/>
      <c r="G2" s="365"/>
      <c r="H2" s="366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</row>
    <row r="3" spans="1:23" s="367" customFormat="1" ht="11.25" customHeight="1">
      <c r="A3" s="1063" t="s">
        <v>1</v>
      </c>
      <c r="B3" s="1063"/>
      <c r="D3" s="368" t="s">
        <v>124</v>
      </c>
      <c r="E3" s="369"/>
      <c r="F3" s="365"/>
      <c r="G3" s="365"/>
      <c r="H3" s="365"/>
    </row>
    <row r="4" spans="1:23" s="367" customFormat="1" ht="15" customHeight="1">
      <c r="A4" s="1046">
        <f>'1- Identification'!F9</f>
        <v>0</v>
      </c>
      <c r="B4" s="1047"/>
      <c r="C4" s="370" t="s">
        <v>125</v>
      </c>
      <c r="D4" s="453">
        <f>'1- Identification'!F14</f>
        <v>0</v>
      </c>
      <c r="E4" s="365"/>
      <c r="F4" s="365"/>
      <c r="G4" s="365"/>
      <c r="H4" s="365"/>
    </row>
    <row r="5" spans="1:23" s="373" customFormat="1" ht="16.5" customHeight="1" thickBot="1">
      <c r="A5" s="1048"/>
      <c r="B5" s="1049"/>
      <c r="C5" s="371" t="s">
        <v>126</v>
      </c>
      <c r="D5" s="454">
        <f>'1- Identification'!F15</f>
        <v>0</v>
      </c>
      <c r="E5" s="372"/>
      <c r="F5" s="372"/>
      <c r="G5" s="372"/>
      <c r="H5" s="372"/>
    </row>
    <row r="6" spans="1:23" ht="18" customHeight="1" thickBot="1">
      <c r="A6" s="374" t="s">
        <v>127</v>
      </c>
      <c r="B6" s="375" t="s">
        <v>128</v>
      </c>
      <c r="C6" s="374" t="s">
        <v>129</v>
      </c>
      <c r="D6" s="375" t="s">
        <v>128</v>
      </c>
      <c r="F6" s="376"/>
      <c r="G6" s="376"/>
      <c r="H6" s="377"/>
    </row>
    <row r="7" spans="1:23" ht="17.25" customHeight="1" thickBot="1">
      <c r="A7" s="378" t="s">
        <v>130</v>
      </c>
      <c r="B7" s="379">
        <f>SUM(B8:B14)</f>
        <v>0</v>
      </c>
      <c r="C7" s="378" t="s">
        <v>131</v>
      </c>
      <c r="D7" s="380">
        <f>SUM(D8:D20)</f>
        <v>0</v>
      </c>
      <c r="G7" s="381"/>
      <c r="H7" s="381"/>
      <c r="M7" s="362" t="s">
        <v>265</v>
      </c>
    </row>
    <row r="8" spans="1:23">
      <c r="A8" s="382" t="s">
        <v>132</v>
      </c>
      <c r="B8" s="383"/>
      <c r="C8" s="382" t="s">
        <v>133</v>
      </c>
      <c r="D8" s="384"/>
      <c r="G8" s="385"/>
      <c r="H8" s="385"/>
    </row>
    <row r="9" spans="1:23">
      <c r="A9" s="386" t="s">
        <v>134</v>
      </c>
      <c r="B9" s="387"/>
      <c r="C9" s="386" t="s">
        <v>135</v>
      </c>
      <c r="D9" s="388"/>
      <c r="G9" s="385"/>
      <c r="H9" s="385"/>
    </row>
    <row r="10" spans="1:23">
      <c r="A10" s="386" t="s">
        <v>136</v>
      </c>
      <c r="B10" s="387"/>
      <c r="C10" s="386" t="s">
        <v>137</v>
      </c>
      <c r="D10" s="388"/>
      <c r="G10" s="385"/>
      <c r="H10" s="385"/>
    </row>
    <row r="11" spans="1:23">
      <c r="A11" s="386" t="s">
        <v>138</v>
      </c>
      <c r="B11" s="387"/>
      <c r="C11" s="386" t="s">
        <v>139</v>
      </c>
      <c r="D11" s="388"/>
      <c r="G11" s="385"/>
      <c r="H11" s="385"/>
    </row>
    <row r="12" spans="1:23">
      <c r="A12" s="386" t="s">
        <v>140</v>
      </c>
      <c r="B12" s="387"/>
      <c r="C12" s="386" t="s">
        <v>141</v>
      </c>
      <c r="D12" s="388"/>
      <c r="G12" s="385"/>
      <c r="H12" s="385"/>
    </row>
    <row r="13" spans="1:23">
      <c r="A13" s="386" t="s">
        <v>142</v>
      </c>
      <c r="B13" s="387"/>
      <c r="C13" s="386" t="s">
        <v>143</v>
      </c>
      <c r="D13" s="388"/>
      <c r="G13" s="385"/>
      <c r="H13" s="385"/>
      <c r="I13" s="389"/>
    </row>
    <row r="14" spans="1:23" ht="13.5" thickBot="1">
      <c r="A14" s="390"/>
      <c r="B14" s="391"/>
      <c r="C14" s="386" t="s">
        <v>144</v>
      </c>
      <c r="D14" s="388"/>
      <c r="G14" s="385"/>
      <c r="H14" s="385"/>
    </row>
    <row r="15" spans="1:23" ht="23.25" thickBot="1">
      <c r="A15" s="378" t="s">
        <v>145</v>
      </c>
      <c r="B15" s="380">
        <f>SUM(B16:B20)</f>
        <v>0</v>
      </c>
      <c r="C15" s="392"/>
      <c r="D15" s="388"/>
      <c r="F15" s="389"/>
      <c r="G15" s="393"/>
      <c r="H15" s="393"/>
    </row>
    <row r="16" spans="1:23">
      <c r="A16" s="382" t="s">
        <v>146</v>
      </c>
      <c r="B16" s="384"/>
      <c r="C16" s="640"/>
      <c r="D16" s="641"/>
      <c r="G16" s="381"/>
      <c r="H16" s="381"/>
    </row>
    <row r="17" spans="1:8">
      <c r="A17" s="386" t="s">
        <v>147</v>
      </c>
      <c r="B17" s="388"/>
      <c r="C17" s="640"/>
      <c r="D17" s="641"/>
      <c r="F17" s="376"/>
      <c r="G17" s="376"/>
      <c r="H17" s="377"/>
    </row>
    <row r="18" spans="1:8">
      <c r="A18" s="386" t="s">
        <v>148</v>
      </c>
      <c r="B18" s="388"/>
      <c r="C18" s="642"/>
      <c r="D18" s="641"/>
      <c r="G18" s="381"/>
      <c r="H18" s="381"/>
    </row>
    <row r="19" spans="1:8">
      <c r="A19" s="386" t="s">
        <v>149</v>
      </c>
      <c r="B19" s="388"/>
      <c r="C19" s="640"/>
      <c r="D19" s="641"/>
      <c r="G19" s="385"/>
      <c r="H19" s="385"/>
    </row>
    <row r="20" spans="1:8" ht="13.5" thickBot="1">
      <c r="A20" s="390"/>
      <c r="B20" s="395"/>
      <c r="C20" s="643"/>
      <c r="D20" s="644"/>
      <c r="G20" s="385"/>
      <c r="H20" s="385"/>
    </row>
    <row r="21" spans="1:8" ht="18" customHeight="1" thickBot="1">
      <c r="A21" s="378" t="s">
        <v>150</v>
      </c>
      <c r="B21" s="380">
        <f>SUM(B22:B28)</f>
        <v>0</v>
      </c>
      <c r="C21" s="378" t="s">
        <v>151</v>
      </c>
      <c r="D21" s="380">
        <f>SUM(D22:D36)</f>
        <v>0</v>
      </c>
      <c r="G21" s="385"/>
      <c r="H21" s="385"/>
    </row>
    <row r="22" spans="1:8" ht="12.95" customHeight="1">
      <c r="A22" s="382" t="s">
        <v>152</v>
      </c>
      <c r="B22" s="384"/>
      <c r="C22" s="382" t="s">
        <v>153</v>
      </c>
      <c r="D22" s="384"/>
      <c r="G22" s="385"/>
      <c r="H22" s="385"/>
    </row>
    <row r="23" spans="1:8" ht="12.95" customHeight="1">
      <c r="A23" s="386" t="s">
        <v>154</v>
      </c>
      <c r="B23" s="388"/>
      <c r="C23" s="386" t="s">
        <v>155</v>
      </c>
      <c r="D23" s="388"/>
      <c r="F23" s="389"/>
      <c r="G23" s="393"/>
      <c r="H23" s="393"/>
    </row>
    <row r="24" spans="1:8" ht="12.95" customHeight="1">
      <c r="A24" s="386" t="s">
        <v>156</v>
      </c>
      <c r="B24" s="388"/>
      <c r="C24" s="386" t="s">
        <v>157</v>
      </c>
      <c r="D24" s="388"/>
      <c r="G24" s="377"/>
      <c r="H24" s="377"/>
    </row>
    <row r="25" spans="1:8" ht="12.95" customHeight="1">
      <c r="A25" s="386" t="s">
        <v>158</v>
      </c>
      <c r="B25" s="388"/>
      <c r="C25" s="386" t="s">
        <v>159</v>
      </c>
      <c r="D25" s="388"/>
      <c r="F25" s="376"/>
      <c r="G25" s="376"/>
      <c r="H25" s="377"/>
    </row>
    <row r="26" spans="1:8" ht="12.95" customHeight="1">
      <c r="A26" s="386" t="s">
        <v>160</v>
      </c>
      <c r="B26" s="388"/>
      <c r="C26" s="386" t="s">
        <v>161</v>
      </c>
      <c r="D26" s="388"/>
      <c r="G26" s="381"/>
      <c r="H26" s="381"/>
    </row>
    <row r="27" spans="1:8" ht="12.95" customHeight="1">
      <c r="A27" s="386" t="s">
        <v>162</v>
      </c>
      <c r="B27" s="388"/>
      <c r="C27" s="386" t="s">
        <v>163</v>
      </c>
      <c r="D27" s="388"/>
      <c r="G27" s="385"/>
      <c r="H27" s="385"/>
    </row>
    <row r="28" spans="1:8" ht="12.95" customHeight="1" thickBot="1">
      <c r="A28" s="390"/>
      <c r="B28" s="395"/>
      <c r="C28" s="386" t="s">
        <v>164</v>
      </c>
      <c r="D28" s="388"/>
      <c r="G28" s="385"/>
      <c r="H28" s="385"/>
    </row>
    <row r="29" spans="1:8" ht="21" customHeight="1" thickBot="1">
      <c r="A29" s="378" t="s">
        <v>165</v>
      </c>
      <c r="B29" s="380">
        <f>SUM(B30:B31)</f>
        <v>0</v>
      </c>
      <c r="C29" s="386" t="s">
        <v>166</v>
      </c>
      <c r="D29" s="388"/>
      <c r="G29" s="385"/>
      <c r="H29" s="385"/>
    </row>
    <row r="30" spans="1:8" ht="12.95" customHeight="1">
      <c r="A30" s="382" t="s">
        <v>167</v>
      </c>
      <c r="B30" s="384"/>
      <c r="C30" s="539"/>
      <c r="D30" s="388"/>
      <c r="G30" s="385"/>
      <c r="H30" s="385"/>
    </row>
    <row r="31" spans="1:8" ht="12.95" customHeight="1" thickBot="1">
      <c r="A31" s="396" t="s">
        <v>168</v>
      </c>
      <c r="B31" s="395"/>
      <c r="C31" s="645"/>
      <c r="D31" s="641"/>
      <c r="G31" s="385"/>
      <c r="H31" s="385"/>
    </row>
    <row r="32" spans="1:8" ht="16.5" customHeight="1" thickBot="1">
      <c r="A32" s="378" t="s">
        <v>169</v>
      </c>
      <c r="B32" s="380">
        <f>SUM(B33:B36)</f>
        <v>0</v>
      </c>
      <c r="C32" s="640"/>
      <c r="D32" s="641"/>
      <c r="F32" s="362" t="s">
        <v>170</v>
      </c>
      <c r="G32" s="385"/>
      <c r="H32" s="385"/>
    </row>
    <row r="33" spans="1:9">
      <c r="A33" s="382" t="s">
        <v>275</v>
      </c>
      <c r="B33" s="384"/>
      <c r="C33" s="640"/>
      <c r="D33" s="641"/>
      <c r="F33" s="362" t="s">
        <v>170</v>
      </c>
      <c r="G33" s="385"/>
      <c r="H33" s="385"/>
    </row>
    <row r="34" spans="1:9">
      <c r="A34" s="386" t="s">
        <v>171</v>
      </c>
      <c r="B34" s="388"/>
      <c r="C34" s="640"/>
      <c r="D34" s="641"/>
      <c r="G34" s="385"/>
      <c r="H34" s="385"/>
    </row>
    <row r="35" spans="1:9" ht="15">
      <c r="A35" s="386" t="s">
        <v>172</v>
      </c>
      <c r="B35" s="388"/>
      <c r="C35" s="640"/>
      <c r="D35" s="641"/>
      <c r="F35" s="389" t="s">
        <v>170</v>
      </c>
      <c r="G35" s="393"/>
      <c r="H35" s="393"/>
    </row>
    <row r="36" spans="1:9" ht="15.75" thickBot="1">
      <c r="A36" s="390"/>
      <c r="B36" s="395"/>
      <c r="C36" s="643"/>
      <c r="D36" s="644"/>
      <c r="F36" s="389"/>
      <c r="G36" s="393"/>
      <c r="H36" s="393"/>
    </row>
    <row r="37" spans="1:9" ht="15.75" customHeight="1" thickBot="1">
      <c r="A37" s="378" t="s">
        <v>173</v>
      </c>
      <c r="B37" s="380">
        <f>SUM(B38+B39)</f>
        <v>0</v>
      </c>
      <c r="C37" s="378" t="s">
        <v>174</v>
      </c>
      <c r="D37" s="380">
        <f>SUM(D38+D39)</f>
        <v>0</v>
      </c>
    </row>
    <row r="38" spans="1:9" ht="14.25" customHeight="1">
      <c r="A38" s="397"/>
      <c r="B38" s="384"/>
      <c r="C38" s="382" t="s">
        <v>175</v>
      </c>
      <c r="D38" s="384"/>
    </row>
    <row r="39" spans="1:9" ht="13.5" thickBot="1">
      <c r="A39" s="390"/>
      <c r="B39" s="395"/>
      <c r="C39" s="396" t="s">
        <v>176</v>
      </c>
      <c r="D39" s="395"/>
      <c r="G39" s="381"/>
      <c r="H39" s="381"/>
    </row>
    <row r="40" spans="1:9" ht="23.25" thickBot="1">
      <c r="A40" s="378" t="s">
        <v>177</v>
      </c>
      <c r="B40" s="380">
        <f>SUM(B41:B43)</f>
        <v>0</v>
      </c>
      <c r="C40" s="378" t="s">
        <v>178</v>
      </c>
      <c r="D40" s="380">
        <f>SUM(D41:D43)</f>
        <v>0</v>
      </c>
      <c r="F40" s="377"/>
      <c r="G40" s="393"/>
      <c r="H40" s="393"/>
    </row>
    <row r="41" spans="1:9" ht="15">
      <c r="A41" s="382" t="s">
        <v>179</v>
      </c>
      <c r="B41" s="384"/>
      <c r="C41" s="397"/>
      <c r="D41" s="384"/>
      <c r="F41" s="377"/>
      <c r="G41" s="398"/>
      <c r="H41" s="398"/>
    </row>
    <row r="42" spans="1:9" ht="15">
      <c r="A42" s="386" t="s">
        <v>180</v>
      </c>
      <c r="B42" s="388"/>
      <c r="C42" s="399"/>
      <c r="D42" s="388"/>
      <c r="F42" s="377"/>
      <c r="G42" s="398"/>
      <c r="H42" s="398"/>
    </row>
    <row r="43" spans="1:9" ht="12" customHeight="1" thickBot="1">
      <c r="A43" s="390"/>
      <c r="B43" s="395"/>
      <c r="C43" s="390"/>
      <c r="D43" s="395"/>
      <c r="F43" s="377"/>
      <c r="G43" s="398"/>
      <c r="H43" s="398"/>
    </row>
    <row r="44" spans="1:9" ht="23.25" thickBot="1">
      <c r="A44" s="378" t="s">
        <v>181</v>
      </c>
      <c r="B44" s="380">
        <f>SUM(B45:B46)</f>
        <v>0</v>
      </c>
      <c r="C44" s="378" t="s">
        <v>182</v>
      </c>
      <c r="D44" s="380">
        <f>SUM(D45:D46)</f>
        <v>0</v>
      </c>
    </row>
    <row r="45" spans="1:9">
      <c r="A45" s="397"/>
      <c r="B45" s="384"/>
      <c r="C45" s="397"/>
      <c r="D45" s="384"/>
      <c r="G45" s="381"/>
      <c r="H45" s="381"/>
    </row>
    <row r="46" spans="1:9" ht="13.5" thickBot="1">
      <c r="A46" s="390"/>
      <c r="B46" s="395"/>
      <c r="C46" s="390"/>
      <c r="D46" s="395"/>
      <c r="F46" s="376"/>
      <c r="G46" s="376"/>
      <c r="H46" s="376"/>
    </row>
    <row r="47" spans="1:9" ht="23.25" thickBot="1">
      <c r="A47" s="378" t="s">
        <v>183</v>
      </c>
      <c r="B47" s="380">
        <f>SUM(B48:B50)</f>
        <v>0</v>
      </c>
      <c r="C47" s="378" t="s">
        <v>184</v>
      </c>
      <c r="D47" s="380">
        <f>D48</f>
        <v>0</v>
      </c>
      <c r="F47" s="376"/>
      <c r="G47" s="376"/>
      <c r="H47" s="376"/>
      <c r="I47" s="376"/>
    </row>
    <row r="48" spans="1:9" ht="13.5" thickBot="1">
      <c r="A48" s="382" t="s">
        <v>185</v>
      </c>
      <c r="B48" s="384"/>
      <c r="C48" s="400"/>
      <c r="D48" s="401"/>
      <c r="F48" s="376"/>
      <c r="G48" s="376"/>
      <c r="H48" s="376"/>
      <c r="I48" s="376"/>
    </row>
    <row r="49" spans="1:23" ht="16.5" customHeight="1" thickBot="1">
      <c r="A49" s="386" t="s">
        <v>186</v>
      </c>
      <c r="B49" s="388"/>
      <c r="C49" s="378" t="s">
        <v>187</v>
      </c>
      <c r="D49" s="380">
        <f>D50</f>
        <v>0</v>
      </c>
      <c r="F49" s="376"/>
      <c r="G49" s="376"/>
      <c r="H49" s="376"/>
      <c r="I49" s="376"/>
    </row>
    <row r="50" spans="1:23" ht="13.5" thickBot="1">
      <c r="A50" s="390"/>
      <c r="B50" s="395"/>
      <c r="C50" s="400"/>
      <c r="D50" s="401"/>
      <c r="F50" s="376"/>
      <c r="G50" s="376"/>
      <c r="H50" s="376"/>
      <c r="I50" s="376"/>
    </row>
    <row r="51" spans="1:23" ht="24.75" customHeight="1" thickBot="1">
      <c r="A51" s="374" t="s">
        <v>188</v>
      </c>
      <c r="B51" s="375">
        <f>B47+B44+B40+B37+B32+B29+B21+B15+B7</f>
        <v>0</v>
      </c>
      <c r="C51" s="374" t="s">
        <v>189</v>
      </c>
      <c r="D51" s="375">
        <f>D49+D47+D44+D40+D37+D21+D7</f>
        <v>0</v>
      </c>
      <c r="F51" s="402"/>
      <c r="G51" s="403"/>
      <c r="H51" s="403"/>
    </row>
    <row r="52" spans="1:23" ht="19.5" customHeight="1" thickBot="1">
      <c r="A52" s="1067" t="s">
        <v>190</v>
      </c>
      <c r="B52" s="1067"/>
      <c r="C52" s="1067"/>
      <c r="D52" s="1067"/>
      <c r="F52" s="403"/>
      <c r="G52" s="404"/>
      <c r="H52" s="404"/>
      <c r="I52" s="404"/>
    </row>
    <row r="53" spans="1:23" ht="23.25" thickBot="1">
      <c r="A53" s="378" t="s">
        <v>191</v>
      </c>
      <c r="B53" s="380">
        <f>SUM(B54:B57)</f>
        <v>0</v>
      </c>
      <c r="C53" s="378" t="s">
        <v>192</v>
      </c>
      <c r="D53" s="380">
        <f>SUM(D54:D57)</f>
        <v>0</v>
      </c>
      <c r="F53" s="381"/>
      <c r="G53" s="376"/>
      <c r="H53" s="376"/>
      <c r="I53" s="376"/>
    </row>
    <row r="54" spans="1:23">
      <c r="A54" s="382" t="s">
        <v>193</v>
      </c>
      <c r="B54" s="384"/>
      <c r="C54" s="382" t="s">
        <v>194</v>
      </c>
      <c r="D54" s="384"/>
      <c r="F54" s="377"/>
      <c r="G54" s="376"/>
      <c r="H54" s="376"/>
      <c r="J54" s="404"/>
    </row>
    <row r="55" spans="1:23">
      <c r="A55" s="386" t="s">
        <v>195</v>
      </c>
      <c r="B55" s="388"/>
      <c r="C55" s="386" t="s">
        <v>196</v>
      </c>
      <c r="D55" s="388"/>
      <c r="F55" s="377"/>
      <c r="G55" s="376"/>
      <c r="H55" s="376"/>
      <c r="I55" s="376"/>
    </row>
    <row r="56" spans="1:23">
      <c r="A56" s="386" t="s">
        <v>197</v>
      </c>
      <c r="B56" s="388"/>
      <c r="C56" s="386" t="s">
        <v>198</v>
      </c>
      <c r="D56" s="388"/>
      <c r="F56" s="381"/>
      <c r="J56" s="376"/>
    </row>
    <row r="57" spans="1:23" ht="13.5" thickBot="1">
      <c r="A57" s="396" t="s">
        <v>199</v>
      </c>
      <c r="B57" s="395"/>
      <c r="C57" s="396" t="s">
        <v>199</v>
      </c>
      <c r="D57" s="395"/>
      <c r="F57" s="381"/>
      <c r="G57" s="376"/>
      <c r="H57" s="376"/>
      <c r="I57" s="376"/>
      <c r="J57" s="376"/>
    </row>
    <row r="58" spans="1:23">
      <c r="A58" s="1068" t="s">
        <v>200</v>
      </c>
      <c r="B58" s="1070">
        <f>B51+B54+B55+B56+B57</f>
        <v>0</v>
      </c>
      <c r="C58" s="1068" t="s">
        <v>201</v>
      </c>
      <c r="D58" s="1070">
        <f>D51+D54+D55+D56+D57</f>
        <v>0</v>
      </c>
      <c r="F58" s="381"/>
    </row>
    <row r="59" spans="1:23" ht="12" customHeight="1" thickBot="1">
      <c r="A59" s="1069"/>
      <c r="B59" s="1071"/>
      <c r="C59" s="1069"/>
      <c r="D59" s="1071"/>
      <c r="F59" s="381"/>
      <c r="G59" s="376"/>
      <c r="H59" s="376"/>
      <c r="I59" s="376"/>
      <c r="J59" s="376"/>
    </row>
    <row r="60" spans="1:23">
      <c r="A60" s="405"/>
      <c r="B60" s="406"/>
      <c r="C60" s="405"/>
      <c r="D60" s="406"/>
      <c r="F60" s="381"/>
      <c r="G60" s="376"/>
      <c r="H60" s="376"/>
      <c r="I60" s="376"/>
      <c r="J60" s="376"/>
    </row>
    <row r="61" spans="1:23" s="367" customFormat="1" ht="19.5" customHeight="1">
      <c r="A61" s="1061" t="s">
        <v>243</v>
      </c>
      <c r="B61" s="1062"/>
      <c r="C61" s="364" t="s">
        <v>202</v>
      </c>
      <c r="D61" s="452">
        <f>IF(D2="","",D2)</f>
        <v>42460</v>
      </c>
      <c r="E61" s="365"/>
      <c r="F61" s="365"/>
      <c r="G61" s="365"/>
      <c r="H61" s="366"/>
      <c r="I61" s="365"/>
      <c r="J61" s="365"/>
      <c r="K61" s="365"/>
      <c r="L61" s="365"/>
      <c r="M61" s="365"/>
      <c r="N61" s="365"/>
      <c r="O61" s="365"/>
      <c r="P61" s="365"/>
      <c r="Q61" s="365"/>
      <c r="R61" s="365"/>
      <c r="S61" s="365"/>
      <c r="T61" s="365"/>
      <c r="U61" s="365"/>
      <c r="V61" s="365"/>
      <c r="W61" s="365"/>
    </row>
    <row r="62" spans="1:23" s="367" customFormat="1" ht="19.5" customHeight="1">
      <c r="A62" s="1063" t="s">
        <v>1</v>
      </c>
      <c r="B62" s="1063"/>
      <c r="C62" s="1063" t="s">
        <v>203</v>
      </c>
      <c r="D62" s="1063"/>
      <c r="E62" s="365"/>
      <c r="F62" s="365"/>
      <c r="G62" s="365"/>
      <c r="H62" s="366"/>
      <c r="I62" s="365"/>
      <c r="J62" s="365"/>
      <c r="K62" s="365"/>
      <c r="L62" s="365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</row>
    <row r="63" spans="1:23" s="367" customFormat="1" ht="16.5" customHeight="1">
      <c r="A63" s="1064">
        <f>IF(A4="","",A4)</f>
        <v>0</v>
      </c>
      <c r="B63" s="1064"/>
      <c r="C63" s="370" t="s">
        <v>125</v>
      </c>
      <c r="D63" s="370">
        <f>IF(D4="","",D4)</f>
        <v>0</v>
      </c>
      <c r="E63" s="365"/>
      <c r="F63" s="365"/>
      <c r="G63" s="365"/>
      <c r="H63" s="365"/>
    </row>
    <row r="64" spans="1:23" s="367" customFormat="1" ht="17.25" customHeight="1">
      <c r="A64" s="1064"/>
      <c r="B64" s="1064"/>
      <c r="C64" s="370" t="s">
        <v>126</v>
      </c>
      <c r="D64" s="370">
        <f>IF(D5="","",D5)</f>
        <v>0</v>
      </c>
      <c r="E64" s="365"/>
      <c r="F64" s="365"/>
      <c r="G64" s="365"/>
      <c r="H64" s="365"/>
    </row>
    <row r="65" spans="1:23" s="367" customFormat="1" ht="13.5" customHeight="1">
      <c r="A65" s="407"/>
      <c r="B65" s="407"/>
      <c r="C65" s="408"/>
      <c r="D65" s="408"/>
      <c r="E65" s="365"/>
      <c r="F65" s="365"/>
      <c r="G65" s="365"/>
      <c r="H65" s="366"/>
      <c r="I65" s="365"/>
      <c r="J65" s="365"/>
      <c r="K65" s="365"/>
      <c r="L65" s="365"/>
      <c r="M65" s="365"/>
      <c r="N65" s="365"/>
      <c r="O65" s="365"/>
      <c r="P65" s="365"/>
      <c r="Q65" s="365"/>
      <c r="R65" s="365"/>
      <c r="S65" s="365"/>
      <c r="T65" s="365"/>
      <c r="U65" s="365"/>
      <c r="V65" s="365"/>
      <c r="W65" s="365"/>
    </row>
    <row r="66" spans="1:23">
      <c r="A66" s="1065" t="s">
        <v>204</v>
      </c>
      <c r="B66" s="1066"/>
      <c r="C66" s="409"/>
      <c r="D66" s="410"/>
      <c r="G66" s="381"/>
      <c r="I66" s="381"/>
    </row>
    <row r="67" spans="1:23" ht="15" customHeight="1">
      <c r="A67" s="411" t="s">
        <v>205</v>
      </c>
      <c r="B67" s="412"/>
      <c r="C67" s="409"/>
      <c r="D67" s="410"/>
    </row>
    <row r="68" spans="1:23" ht="15" customHeight="1">
      <c r="A68" s="411" t="s">
        <v>206</v>
      </c>
      <c r="B68" s="412"/>
      <c r="C68" s="409"/>
      <c r="D68" s="410"/>
    </row>
    <row r="69" spans="1:23" ht="15" customHeight="1">
      <c r="A69" s="411" t="s">
        <v>207</v>
      </c>
      <c r="B69" s="412"/>
      <c r="C69" s="409"/>
      <c r="D69" s="410"/>
    </row>
    <row r="70" spans="1:23" ht="15" customHeight="1">
      <c r="A70" s="411" t="s">
        <v>208</v>
      </c>
      <c r="B70" s="412"/>
      <c r="C70" s="409"/>
      <c r="D70" s="410"/>
    </row>
    <row r="71" spans="1:23" ht="15" customHeight="1">
      <c r="A71" s="411" t="s">
        <v>209</v>
      </c>
      <c r="B71" s="412"/>
      <c r="C71" s="409"/>
      <c r="D71" s="410"/>
    </row>
    <row r="72" spans="1:23" ht="15" customHeight="1">
      <c r="A72" s="413"/>
      <c r="B72" s="412"/>
      <c r="C72" s="409"/>
      <c r="D72" s="410"/>
    </row>
    <row r="73" spans="1:23" ht="15" customHeight="1">
      <c r="A73" s="413"/>
      <c r="B73" s="412"/>
      <c r="C73" s="409"/>
      <c r="D73" s="410"/>
    </row>
    <row r="74" spans="1:23" s="418" customFormat="1" ht="19.5" customHeight="1">
      <c r="A74" s="414" t="s">
        <v>210</v>
      </c>
      <c r="B74" s="415">
        <f>SUM(B67:B73)</f>
        <v>0</v>
      </c>
      <c r="C74" s="367"/>
      <c r="D74" s="416"/>
      <c r="E74" s="417"/>
      <c r="F74" s="417"/>
      <c r="G74" s="417"/>
      <c r="H74" s="417"/>
      <c r="I74" s="417"/>
      <c r="J74" s="417"/>
      <c r="K74" s="417"/>
      <c r="L74" s="417"/>
      <c r="M74" s="417"/>
      <c r="N74" s="417"/>
      <c r="O74" s="417"/>
      <c r="P74" s="417"/>
      <c r="Q74" s="417"/>
      <c r="R74" s="417"/>
      <c r="S74" s="417"/>
      <c r="T74" s="417"/>
      <c r="U74" s="417"/>
      <c r="V74" s="417"/>
      <c r="W74" s="417"/>
    </row>
    <row r="75" spans="1:23">
      <c r="A75" s="1052"/>
      <c r="B75" s="1052"/>
      <c r="C75" s="409"/>
      <c r="D75" s="410"/>
    </row>
    <row r="76" spans="1:23">
      <c r="A76" s="1050" t="s">
        <v>211</v>
      </c>
      <c r="B76" s="1051"/>
      <c r="C76" s="409"/>
      <c r="D76" s="410"/>
    </row>
    <row r="77" spans="1:23" ht="14.25">
      <c r="A77" s="411" t="s">
        <v>212</v>
      </c>
      <c r="B77" s="412"/>
      <c r="C77" s="409"/>
      <c r="D77" s="410"/>
    </row>
    <row r="78" spans="1:23" ht="14.25">
      <c r="A78" s="411" t="s">
        <v>213</v>
      </c>
      <c r="B78" s="412"/>
      <c r="C78" s="409"/>
      <c r="D78" s="410"/>
    </row>
    <row r="79" spans="1:23" ht="14.25">
      <c r="A79" s="411" t="s">
        <v>214</v>
      </c>
      <c r="B79" s="412"/>
      <c r="C79" s="409"/>
      <c r="D79" s="410"/>
    </row>
    <row r="80" spans="1:23" ht="14.25">
      <c r="A80" s="413"/>
      <c r="B80" s="412"/>
      <c r="C80" s="409"/>
      <c r="D80" s="410"/>
    </row>
    <row r="81" spans="1:23" ht="14.25">
      <c r="A81" s="413"/>
      <c r="B81" s="412"/>
      <c r="C81" s="409"/>
      <c r="D81" s="410"/>
    </row>
    <row r="82" spans="1:23" s="418" customFormat="1" ht="18" customHeight="1">
      <c r="A82" s="414" t="s">
        <v>215</v>
      </c>
      <c r="B82" s="415">
        <f>SUM(B77:B81)</f>
        <v>0</v>
      </c>
      <c r="C82" s="367"/>
      <c r="D82" s="416"/>
      <c r="E82" s="417"/>
      <c r="F82" s="417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Q82" s="417"/>
      <c r="R82" s="417"/>
      <c r="S82" s="417"/>
      <c r="T82" s="417"/>
      <c r="U82" s="417"/>
      <c r="V82" s="417"/>
      <c r="W82" s="417"/>
    </row>
    <row r="83" spans="1:23">
      <c r="A83" s="1052"/>
      <c r="B83" s="1052"/>
      <c r="C83" s="409"/>
      <c r="D83" s="410"/>
    </row>
    <row r="84" spans="1:23">
      <c r="A84" s="1053" t="s">
        <v>216</v>
      </c>
      <c r="B84" s="1054"/>
      <c r="C84" s="409"/>
      <c r="D84" s="410"/>
    </row>
    <row r="85" spans="1:23" ht="14.25">
      <c r="A85" s="411" t="s">
        <v>217</v>
      </c>
      <c r="B85" s="412"/>
      <c r="C85" s="409"/>
      <c r="D85" s="410"/>
    </row>
    <row r="86" spans="1:23" ht="14.25">
      <c r="A86" s="411" t="s">
        <v>218</v>
      </c>
      <c r="B86" s="412"/>
      <c r="C86" s="409"/>
      <c r="D86" s="410"/>
    </row>
    <row r="87" spans="1:23" ht="14.25">
      <c r="A87" s="413"/>
      <c r="B87" s="412"/>
      <c r="C87" s="409"/>
      <c r="D87" s="410"/>
    </row>
    <row r="88" spans="1:23" ht="14.25">
      <c r="A88" s="413"/>
      <c r="B88" s="412"/>
      <c r="C88" s="409"/>
      <c r="D88" s="410"/>
    </row>
    <row r="89" spans="1:23" ht="14.25">
      <c r="A89" s="413"/>
      <c r="B89" s="412"/>
      <c r="C89" s="409"/>
      <c r="D89" s="410"/>
    </row>
    <row r="90" spans="1:23" ht="14.25">
      <c r="A90" s="413"/>
      <c r="B90" s="412"/>
      <c r="C90" s="409"/>
      <c r="D90" s="410"/>
    </row>
    <row r="91" spans="1:23" ht="14.25">
      <c r="A91" s="413"/>
      <c r="B91" s="412"/>
      <c r="C91" s="409"/>
      <c r="D91" s="410"/>
    </row>
    <row r="92" spans="1:23" s="418" customFormat="1" ht="21" customHeight="1">
      <c r="A92" s="414" t="s">
        <v>219</v>
      </c>
      <c r="B92" s="415">
        <f>SUM(B85:B91)</f>
        <v>0</v>
      </c>
      <c r="C92" s="367"/>
      <c r="D92" s="416"/>
      <c r="E92" s="417"/>
      <c r="F92" s="417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Q92" s="417"/>
      <c r="R92" s="417"/>
      <c r="S92" s="417"/>
      <c r="T92" s="417"/>
      <c r="U92" s="417"/>
      <c r="V92" s="417"/>
      <c r="W92" s="417"/>
    </row>
    <row r="93" spans="1:23">
      <c r="A93" s="419"/>
      <c r="B93" s="420"/>
      <c r="C93" s="409"/>
      <c r="D93" s="410"/>
    </row>
    <row r="94" spans="1:23" ht="13.5" thickBot="1">
      <c r="A94" s="419"/>
      <c r="B94" s="420"/>
      <c r="C94" s="409"/>
      <c r="D94" s="410"/>
    </row>
    <row r="95" spans="1:23">
      <c r="A95" s="421" t="s">
        <v>220</v>
      </c>
      <c r="B95" s="1055">
        <f>B74+B82-B92</f>
        <v>0</v>
      </c>
      <c r="C95" s="409"/>
      <c r="D95" s="410"/>
    </row>
    <row r="96" spans="1:23" ht="13.5" thickBot="1">
      <c r="A96" s="422" t="s">
        <v>221</v>
      </c>
      <c r="B96" s="1056"/>
      <c r="C96" s="409"/>
      <c r="D96" s="410"/>
    </row>
    <row r="97" spans="1:23" s="362" customFormat="1">
      <c r="A97" s="409"/>
      <c r="B97" s="410"/>
      <c r="C97" s="409"/>
      <c r="D97" s="410"/>
    </row>
    <row r="99" spans="1:23" ht="18.75" customHeight="1">
      <c r="A99" s="423" t="s">
        <v>117</v>
      </c>
      <c r="B99" s="1057"/>
      <c r="C99" s="1057"/>
      <c r="D99" s="1057"/>
      <c r="I99" s="363"/>
      <c r="J99" s="363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</row>
    <row r="100" spans="1:23" ht="16.5" customHeight="1">
      <c r="A100" s="424" t="s">
        <v>2</v>
      </c>
      <c r="B100" s="1058"/>
      <c r="C100" s="1059"/>
      <c r="D100" s="1060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3"/>
    </row>
    <row r="101" spans="1:23" ht="16.5" customHeight="1">
      <c r="A101" s="424" t="s">
        <v>222</v>
      </c>
      <c r="B101" s="1043"/>
      <c r="C101" s="1044"/>
      <c r="D101" s="1045"/>
      <c r="I101" s="363"/>
      <c r="J101" s="363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</row>
  </sheetData>
  <sheetProtection password="C3A6" sheet="1" objects="1" scenarios="1"/>
  <protectedRanges>
    <protectedRange sqref="B35:B36" name="Plage6"/>
    <protectedRange password="EBB0" sqref="B30:B31" name="Plage5"/>
    <protectedRange password="EBB0" sqref="B16:B50" name="Plage3"/>
    <protectedRange password="EBB0" sqref="B8:B14" name="Plage1"/>
    <protectedRange password="EBB0" sqref="D22:D36" name="Plage4"/>
    <protectedRange password="EBB0" sqref="D51" name="Plage3_1"/>
    <protectedRange password="EBB0" sqref="D8:D20" name="Plage2"/>
    <protectedRange password="EBB0" sqref="B51" name="Plage3_2"/>
    <protectedRange password="EBB0" sqref="B53:B60 D58:D60" name="Plage3_3"/>
    <protectedRange password="EBB0" sqref="B52" name="Plage3_4"/>
  </protectedRanges>
  <mergeCells count="21">
    <mergeCell ref="A1:B2"/>
    <mergeCell ref="A3:B3"/>
    <mergeCell ref="A52:D52"/>
    <mergeCell ref="A58:A59"/>
    <mergeCell ref="B58:B59"/>
    <mergeCell ref="C58:C59"/>
    <mergeCell ref="D58:D59"/>
    <mergeCell ref="B101:D101"/>
    <mergeCell ref="A4:B5"/>
    <mergeCell ref="A76:B76"/>
    <mergeCell ref="A83:B83"/>
    <mergeCell ref="A84:B84"/>
    <mergeCell ref="B95:B96"/>
    <mergeCell ref="B99:D99"/>
    <mergeCell ref="B100:D100"/>
    <mergeCell ref="A61:B61"/>
    <mergeCell ref="A62:B62"/>
    <mergeCell ref="C62:D62"/>
    <mergeCell ref="A63:B64"/>
    <mergeCell ref="A66:B66"/>
    <mergeCell ref="A75:B75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  <rowBreaks count="1" manualBreakCount="1">
    <brk id="5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9217" r:id="rId4">
          <objectPr defaultSize="0" autoPict="0" r:id="rId5">
            <anchor moveWithCells="1" sizeWithCells="1">
              <from>
                <xdr:col>0</xdr:col>
                <xdr:colOff>95250</xdr:colOff>
                <xdr:row>0</xdr:row>
                <xdr:rowOff>47625</xdr:rowOff>
              </from>
              <to>
                <xdr:col>0</xdr:col>
                <xdr:colOff>466725</xdr:colOff>
                <xdr:row>3</xdr:row>
                <xdr:rowOff>104775</xdr:rowOff>
              </to>
            </anchor>
          </objectPr>
        </oleObject>
      </mc:Choice>
      <mc:Fallback>
        <oleObject progId="Word.Picture.8" shapeId="9217" r:id="rId4"/>
      </mc:Fallback>
    </mc:AlternateContent>
    <mc:AlternateContent xmlns:mc="http://schemas.openxmlformats.org/markup-compatibility/2006">
      <mc:Choice Requires="x14">
        <oleObject progId="Word.Picture.8" shapeId="9218" r:id="rId6">
          <objectPr defaultSize="0" autoPict="0" r:id="rId5">
            <anchor moveWithCells="1" sizeWithCells="1">
              <from>
                <xdr:col>0</xdr:col>
                <xdr:colOff>76200</xdr:colOff>
                <xdr:row>48</xdr:row>
                <xdr:rowOff>171450</xdr:rowOff>
              </from>
              <to>
                <xdr:col>0</xdr:col>
                <xdr:colOff>371475</xdr:colOff>
                <xdr:row>50</xdr:row>
                <xdr:rowOff>228600</xdr:rowOff>
              </to>
            </anchor>
          </objectPr>
        </oleObject>
      </mc:Choice>
      <mc:Fallback>
        <oleObject progId="Word.Picture.8" shapeId="9218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62"/>
  <sheetViews>
    <sheetView zoomScaleNormal="100" workbookViewId="0">
      <selection activeCell="A35" sqref="A35"/>
    </sheetView>
  </sheetViews>
  <sheetFormatPr baseColWidth="10" defaultRowHeight="12.75"/>
  <cols>
    <col min="1" max="1" width="37.85546875" style="363" customWidth="1"/>
    <col min="2" max="4" width="20.7109375" style="425" customWidth="1"/>
    <col min="5" max="5" width="38.7109375" style="363" customWidth="1"/>
    <col min="6" max="6" width="20.7109375" style="425" customWidth="1"/>
    <col min="7" max="8" width="20.7109375" style="362" customWidth="1"/>
    <col min="9" max="9" width="11.28515625" style="362" customWidth="1"/>
    <col min="10" max="10" width="11.85546875" style="362" customWidth="1"/>
    <col min="11" max="11" width="12.7109375" style="362" customWidth="1"/>
    <col min="12" max="24" width="11.42578125" style="362"/>
    <col min="25" max="256" width="11.42578125" style="363"/>
    <col min="257" max="257" width="37.85546875" style="363" customWidth="1"/>
    <col min="258" max="260" width="20.7109375" style="363" customWidth="1"/>
    <col min="261" max="261" width="38.7109375" style="363" customWidth="1"/>
    <col min="262" max="264" width="20.7109375" style="363" customWidth="1"/>
    <col min="265" max="265" width="11.28515625" style="363" customWidth="1"/>
    <col min="266" max="266" width="11.85546875" style="363" customWidth="1"/>
    <col min="267" max="267" width="12.7109375" style="363" customWidth="1"/>
    <col min="268" max="512" width="11.42578125" style="363"/>
    <col min="513" max="513" width="37.85546875" style="363" customWidth="1"/>
    <col min="514" max="516" width="20.7109375" style="363" customWidth="1"/>
    <col min="517" max="517" width="38.7109375" style="363" customWidth="1"/>
    <col min="518" max="520" width="20.7109375" style="363" customWidth="1"/>
    <col min="521" max="521" width="11.28515625" style="363" customWidth="1"/>
    <col min="522" max="522" width="11.85546875" style="363" customWidth="1"/>
    <col min="523" max="523" width="12.7109375" style="363" customWidth="1"/>
    <col min="524" max="768" width="11.42578125" style="363"/>
    <col min="769" max="769" width="37.85546875" style="363" customWidth="1"/>
    <col min="770" max="772" width="20.7109375" style="363" customWidth="1"/>
    <col min="773" max="773" width="38.7109375" style="363" customWidth="1"/>
    <col min="774" max="776" width="20.7109375" style="363" customWidth="1"/>
    <col min="777" max="777" width="11.28515625" style="363" customWidth="1"/>
    <col min="778" max="778" width="11.85546875" style="363" customWidth="1"/>
    <col min="779" max="779" width="12.7109375" style="363" customWidth="1"/>
    <col min="780" max="1024" width="11.42578125" style="363"/>
    <col min="1025" max="1025" width="37.85546875" style="363" customWidth="1"/>
    <col min="1026" max="1028" width="20.7109375" style="363" customWidth="1"/>
    <col min="1029" max="1029" width="38.7109375" style="363" customWidth="1"/>
    <col min="1030" max="1032" width="20.7109375" style="363" customWidth="1"/>
    <col min="1033" max="1033" width="11.28515625" style="363" customWidth="1"/>
    <col min="1034" max="1034" width="11.85546875" style="363" customWidth="1"/>
    <col min="1035" max="1035" width="12.7109375" style="363" customWidth="1"/>
    <col min="1036" max="1280" width="11.42578125" style="363"/>
    <col min="1281" max="1281" width="37.85546875" style="363" customWidth="1"/>
    <col min="1282" max="1284" width="20.7109375" style="363" customWidth="1"/>
    <col min="1285" max="1285" width="38.7109375" style="363" customWidth="1"/>
    <col min="1286" max="1288" width="20.7109375" style="363" customWidth="1"/>
    <col min="1289" max="1289" width="11.28515625" style="363" customWidth="1"/>
    <col min="1290" max="1290" width="11.85546875" style="363" customWidth="1"/>
    <col min="1291" max="1291" width="12.7109375" style="363" customWidth="1"/>
    <col min="1292" max="1536" width="11.42578125" style="363"/>
    <col min="1537" max="1537" width="37.85546875" style="363" customWidth="1"/>
    <col min="1538" max="1540" width="20.7109375" style="363" customWidth="1"/>
    <col min="1541" max="1541" width="38.7109375" style="363" customWidth="1"/>
    <col min="1542" max="1544" width="20.7109375" style="363" customWidth="1"/>
    <col min="1545" max="1545" width="11.28515625" style="363" customWidth="1"/>
    <col min="1546" max="1546" width="11.85546875" style="363" customWidth="1"/>
    <col min="1547" max="1547" width="12.7109375" style="363" customWidth="1"/>
    <col min="1548" max="1792" width="11.42578125" style="363"/>
    <col min="1793" max="1793" width="37.85546875" style="363" customWidth="1"/>
    <col min="1794" max="1796" width="20.7109375" style="363" customWidth="1"/>
    <col min="1797" max="1797" width="38.7109375" style="363" customWidth="1"/>
    <col min="1798" max="1800" width="20.7109375" style="363" customWidth="1"/>
    <col min="1801" max="1801" width="11.28515625" style="363" customWidth="1"/>
    <col min="1802" max="1802" width="11.85546875" style="363" customWidth="1"/>
    <col min="1803" max="1803" width="12.7109375" style="363" customWidth="1"/>
    <col min="1804" max="2048" width="11.42578125" style="363"/>
    <col min="2049" max="2049" width="37.85546875" style="363" customWidth="1"/>
    <col min="2050" max="2052" width="20.7109375" style="363" customWidth="1"/>
    <col min="2053" max="2053" width="38.7109375" style="363" customWidth="1"/>
    <col min="2054" max="2056" width="20.7109375" style="363" customWidth="1"/>
    <col min="2057" max="2057" width="11.28515625" style="363" customWidth="1"/>
    <col min="2058" max="2058" width="11.85546875" style="363" customWidth="1"/>
    <col min="2059" max="2059" width="12.7109375" style="363" customWidth="1"/>
    <col min="2060" max="2304" width="11.42578125" style="363"/>
    <col min="2305" max="2305" width="37.85546875" style="363" customWidth="1"/>
    <col min="2306" max="2308" width="20.7109375" style="363" customWidth="1"/>
    <col min="2309" max="2309" width="38.7109375" style="363" customWidth="1"/>
    <col min="2310" max="2312" width="20.7109375" style="363" customWidth="1"/>
    <col min="2313" max="2313" width="11.28515625" style="363" customWidth="1"/>
    <col min="2314" max="2314" width="11.85546875" style="363" customWidth="1"/>
    <col min="2315" max="2315" width="12.7109375" style="363" customWidth="1"/>
    <col min="2316" max="2560" width="11.42578125" style="363"/>
    <col min="2561" max="2561" width="37.85546875" style="363" customWidth="1"/>
    <col min="2562" max="2564" width="20.7109375" style="363" customWidth="1"/>
    <col min="2565" max="2565" width="38.7109375" style="363" customWidth="1"/>
    <col min="2566" max="2568" width="20.7109375" style="363" customWidth="1"/>
    <col min="2569" max="2569" width="11.28515625" style="363" customWidth="1"/>
    <col min="2570" max="2570" width="11.85546875" style="363" customWidth="1"/>
    <col min="2571" max="2571" width="12.7109375" style="363" customWidth="1"/>
    <col min="2572" max="2816" width="11.42578125" style="363"/>
    <col min="2817" max="2817" width="37.85546875" style="363" customWidth="1"/>
    <col min="2818" max="2820" width="20.7109375" style="363" customWidth="1"/>
    <col min="2821" max="2821" width="38.7109375" style="363" customWidth="1"/>
    <col min="2822" max="2824" width="20.7109375" style="363" customWidth="1"/>
    <col min="2825" max="2825" width="11.28515625" style="363" customWidth="1"/>
    <col min="2826" max="2826" width="11.85546875" style="363" customWidth="1"/>
    <col min="2827" max="2827" width="12.7109375" style="363" customWidth="1"/>
    <col min="2828" max="3072" width="11.42578125" style="363"/>
    <col min="3073" max="3073" width="37.85546875" style="363" customWidth="1"/>
    <col min="3074" max="3076" width="20.7109375" style="363" customWidth="1"/>
    <col min="3077" max="3077" width="38.7109375" style="363" customWidth="1"/>
    <col min="3078" max="3080" width="20.7109375" style="363" customWidth="1"/>
    <col min="3081" max="3081" width="11.28515625" style="363" customWidth="1"/>
    <col min="3082" max="3082" width="11.85546875" style="363" customWidth="1"/>
    <col min="3083" max="3083" width="12.7109375" style="363" customWidth="1"/>
    <col min="3084" max="3328" width="11.42578125" style="363"/>
    <col min="3329" max="3329" width="37.85546875" style="363" customWidth="1"/>
    <col min="3330" max="3332" width="20.7109375" style="363" customWidth="1"/>
    <col min="3333" max="3333" width="38.7109375" style="363" customWidth="1"/>
    <col min="3334" max="3336" width="20.7109375" style="363" customWidth="1"/>
    <col min="3337" max="3337" width="11.28515625" style="363" customWidth="1"/>
    <col min="3338" max="3338" width="11.85546875" style="363" customWidth="1"/>
    <col min="3339" max="3339" width="12.7109375" style="363" customWidth="1"/>
    <col min="3340" max="3584" width="11.42578125" style="363"/>
    <col min="3585" max="3585" width="37.85546875" style="363" customWidth="1"/>
    <col min="3586" max="3588" width="20.7109375" style="363" customWidth="1"/>
    <col min="3589" max="3589" width="38.7109375" style="363" customWidth="1"/>
    <col min="3590" max="3592" width="20.7109375" style="363" customWidth="1"/>
    <col min="3593" max="3593" width="11.28515625" style="363" customWidth="1"/>
    <col min="3594" max="3594" width="11.85546875" style="363" customWidth="1"/>
    <col min="3595" max="3595" width="12.7109375" style="363" customWidth="1"/>
    <col min="3596" max="3840" width="11.42578125" style="363"/>
    <col min="3841" max="3841" width="37.85546875" style="363" customWidth="1"/>
    <col min="3842" max="3844" width="20.7109375" style="363" customWidth="1"/>
    <col min="3845" max="3845" width="38.7109375" style="363" customWidth="1"/>
    <col min="3846" max="3848" width="20.7109375" style="363" customWidth="1"/>
    <col min="3849" max="3849" width="11.28515625" style="363" customWidth="1"/>
    <col min="3850" max="3850" width="11.85546875" style="363" customWidth="1"/>
    <col min="3851" max="3851" width="12.7109375" style="363" customWidth="1"/>
    <col min="3852" max="4096" width="11.42578125" style="363"/>
    <col min="4097" max="4097" width="37.85546875" style="363" customWidth="1"/>
    <col min="4098" max="4100" width="20.7109375" style="363" customWidth="1"/>
    <col min="4101" max="4101" width="38.7109375" style="363" customWidth="1"/>
    <col min="4102" max="4104" width="20.7109375" style="363" customWidth="1"/>
    <col min="4105" max="4105" width="11.28515625" style="363" customWidth="1"/>
    <col min="4106" max="4106" width="11.85546875" style="363" customWidth="1"/>
    <col min="4107" max="4107" width="12.7109375" style="363" customWidth="1"/>
    <col min="4108" max="4352" width="11.42578125" style="363"/>
    <col min="4353" max="4353" width="37.85546875" style="363" customWidth="1"/>
    <col min="4354" max="4356" width="20.7109375" style="363" customWidth="1"/>
    <col min="4357" max="4357" width="38.7109375" style="363" customWidth="1"/>
    <col min="4358" max="4360" width="20.7109375" style="363" customWidth="1"/>
    <col min="4361" max="4361" width="11.28515625" style="363" customWidth="1"/>
    <col min="4362" max="4362" width="11.85546875" style="363" customWidth="1"/>
    <col min="4363" max="4363" width="12.7109375" style="363" customWidth="1"/>
    <col min="4364" max="4608" width="11.42578125" style="363"/>
    <col min="4609" max="4609" width="37.85546875" style="363" customWidth="1"/>
    <col min="4610" max="4612" width="20.7109375" style="363" customWidth="1"/>
    <col min="4613" max="4613" width="38.7109375" style="363" customWidth="1"/>
    <col min="4614" max="4616" width="20.7109375" style="363" customWidth="1"/>
    <col min="4617" max="4617" width="11.28515625" style="363" customWidth="1"/>
    <col min="4618" max="4618" width="11.85546875" style="363" customWidth="1"/>
    <col min="4619" max="4619" width="12.7109375" style="363" customWidth="1"/>
    <col min="4620" max="4864" width="11.42578125" style="363"/>
    <col min="4865" max="4865" width="37.85546875" style="363" customWidth="1"/>
    <col min="4866" max="4868" width="20.7109375" style="363" customWidth="1"/>
    <col min="4869" max="4869" width="38.7109375" style="363" customWidth="1"/>
    <col min="4870" max="4872" width="20.7109375" style="363" customWidth="1"/>
    <col min="4873" max="4873" width="11.28515625" style="363" customWidth="1"/>
    <col min="4874" max="4874" width="11.85546875" style="363" customWidth="1"/>
    <col min="4875" max="4875" width="12.7109375" style="363" customWidth="1"/>
    <col min="4876" max="5120" width="11.42578125" style="363"/>
    <col min="5121" max="5121" width="37.85546875" style="363" customWidth="1"/>
    <col min="5122" max="5124" width="20.7109375" style="363" customWidth="1"/>
    <col min="5125" max="5125" width="38.7109375" style="363" customWidth="1"/>
    <col min="5126" max="5128" width="20.7109375" style="363" customWidth="1"/>
    <col min="5129" max="5129" width="11.28515625" style="363" customWidth="1"/>
    <col min="5130" max="5130" width="11.85546875" style="363" customWidth="1"/>
    <col min="5131" max="5131" width="12.7109375" style="363" customWidth="1"/>
    <col min="5132" max="5376" width="11.42578125" style="363"/>
    <col min="5377" max="5377" width="37.85546875" style="363" customWidth="1"/>
    <col min="5378" max="5380" width="20.7109375" style="363" customWidth="1"/>
    <col min="5381" max="5381" width="38.7109375" style="363" customWidth="1"/>
    <col min="5382" max="5384" width="20.7109375" style="363" customWidth="1"/>
    <col min="5385" max="5385" width="11.28515625" style="363" customWidth="1"/>
    <col min="5386" max="5386" width="11.85546875" style="363" customWidth="1"/>
    <col min="5387" max="5387" width="12.7109375" style="363" customWidth="1"/>
    <col min="5388" max="5632" width="11.42578125" style="363"/>
    <col min="5633" max="5633" width="37.85546875" style="363" customWidth="1"/>
    <col min="5634" max="5636" width="20.7109375" style="363" customWidth="1"/>
    <col min="5637" max="5637" width="38.7109375" style="363" customWidth="1"/>
    <col min="5638" max="5640" width="20.7109375" style="363" customWidth="1"/>
    <col min="5641" max="5641" width="11.28515625" style="363" customWidth="1"/>
    <col min="5642" max="5642" width="11.85546875" style="363" customWidth="1"/>
    <col min="5643" max="5643" width="12.7109375" style="363" customWidth="1"/>
    <col min="5644" max="5888" width="11.42578125" style="363"/>
    <col min="5889" max="5889" width="37.85546875" style="363" customWidth="1"/>
    <col min="5890" max="5892" width="20.7109375" style="363" customWidth="1"/>
    <col min="5893" max="5893" width="38.7109375" style="363" customWidth="1"/>
    <col min="5894" max="5896" width="20.7109375" style="363" customWidth="1"/>
    <col min="5897" max="5897" width="11.28515625" style="363" customWidth="1"/>
    <col min="5898" max="5898" width="11.85546875" style="363" customWidth="1"/>
    <col min="5899" max="5899" width="12.7109375" style="363" customWidth="1"/>
    <col min="5900" max="6144" width="11.42578125" style="363"/>
    <col min="6145" max="6145" width="37.85546875" style="363" customWidth="1"/>
    <col min="6146" max="6148" width="20.7109375" style="363" customWidth="1"/>
    <col min="6149" max="6149" width="38.7109375" style="363" customWidth="1"/>
    <col min="6150" max="6152" width="20.7109375" style="363" customWidth="1"/>
    <col min="6153" max="6153" width="11.28515625" style="363" customWidth="1"/>
    <col min="6154" max="6154" width="11.85546875" style="363" customWidth="1"/>
    <col min="6155" max="6155" width="12.7109375" style="363" customWidth="1"/>
    <col min="6156" max="6400" width="11.42578125" style="363"/>
    <col min="6401" max="6401" width="37.85546875" style="363" customWidth="1"/>
    <col min="6402" max="6404" width="20.7109375" style="363" customWidth="1"/>
    <col min="6405" max="6405" width="38.7109375" style="363" customWidth="1"/>
    <col min="6406" max="6408" width="20.7109375" style="363" customWidth="1"/>
    <col min="6409" max="6409" width="11.28515625" style="363" customWidth="1"/>
    <col min="6410" max="6410" width="11.85546875" style="363" customWidth="1"/>
    <col min="6411" max="6411" width="12.7109375" style="363" customWidth="1"/>
    <col min="6412" max="6656" width="11.42578125" style="363"/>
    <col min="6657" max="6657" width="37.85546875" style="363" customWidth="1"/>
    <col min="6658" max="6660" width="20.7109375" style="363" customWidth="1"/>
    <col min="6661" max="6661" width="38.7109375" style="363" customWidth="1"/>
    <col min="6662" max="6664" width="20.7109375" style="363" customWidth="1"/>
    <col min="6665" max="6665" width="11.28515625" style="363" customWidth="1"/>
    <col min="6666" max="6666" width="11.85546875" style="363" customWidth="1"/>
    <col min="6667" max="6667" width="12.7109375" style="363" customWidth="1"/>
    <col min="6668" max="6912" width="11.42578125" style="363"/>
    <col min="6913" max="6913" width="37.85546875" style="363" customWidth="1"/>
    <col min="6914" max="6916" width="20.7109375" style="363" customWidth="1"/>
    <col min="6917" max="6917" width="38.7109375" style="363" customWidth="1"/>
    <col min="6918" max="6920" width="20.7109375" style="363" customWidth="1"/>
    <col min="6921" max="6921" width="11.28515625" style="363" customWidth="1"/>
    <col min="6922" max="6922" width="11.85546875" style="363" customWidth="1"/>
    <col min="6923" max="6923" width="12.7109375" style="363" customWidth="1"/>
    <col min="6924" max="7168" width="11.42578125" style="363"/>
    <col min="7169" max="7169" width="37.85546875" style="363" customWidth="1"/>
    <col min="7170" max="7172" width="20.7109375" style="363" customWidth="1"/>
    <col min="7173" max="7173" width="38.7109375" style="363" customWidth="1"/>
    <col min="7174" max="7176" width="20.7109375" style="363" customWidth="1"/>
    <col min="7177" max="7177" width="11.28515625" style="363" customWidth="1"/>
    <col min="7178" max="7178" width="11.85546875" style="363" customWidth="1"/>
    <col min="7179" max="7179" width="12.7109375" style="363" customWidth="1"/>
    <col min="7180" max="7424" width="11.42578125" style="363"/>
    <col min="7425" max="7425" width="37.85546875" style="363" customWidth="1"/>
    <col min="7426" max="7428" width="20.7109375" style="363" customWidth="1"/>
    <col min="7429" max="7429" width="38.7109375" style="363" customWidth="1"/>
    <col min="7430" max="7432" width="20.7109375" style="363" customWidth="1"/>
    <col min="7433" max="7433" width="11.28515625" style="363" customWidth="1"/>
    <col min="7434" max="7434" width="11.85546875" style="363" customWidth="1"/>
    <col min="7435" max="7435" width="12.7109375" style="363" customWidth="1"/>
    <col min="7436" max="7680" width="11.42578125" style="363"/>
    <col min="7681" max="7681" width="37.85546875" style="363" customWidth="1"/>
    <col min="7682" max="7684" width="20.7109375" style="363" customWidth="1"/>
    <col min="7685" max="7685" width="38.7109375" style="363" customWidth="1"/>
    <col min="7686" max="7688" width="20.7109375" style="363" customWidth="1"/>
    <col min="7689" max="7689" width="11.28515625" style="363" customWidth="1"/>
    <col min="7690" max="7690" width="11.85546875" style="363" customWidth="1"/>
    <col min="7691" max="7691" width="12.7109375" style="363" customWidth="1"/>
    <col min="7692" max="7936" width="11.42578125" style="363"/>
    <col min="7937" max="7937" width="37.85546875" style="363" customWidth="1"/>
    <col min="7938" max="7940" width="20.7109375" style="363" customWidth="1"/>
    <col min="7941" max="7941" width="38.7109375" style="363" customWidth="1"/>
    <col min="7942" max="7944" width="20.7109375" style="363" customWidth="1"/>
    <col min="7945" max="7945" width="11.28515625" style="363" customWidth="1"/>
    <col min="7946" max="7946" width="11.85546875" style="363" customWidth="1"/>
    <col min="7947" max="7947" width="12.7109375" style="363" customWidth="1"/>
    <col min="7948" max="8192" width="11.42578125" style="363"/>
    <col min="8193" max="8193" width="37.85546875" style="363" customWidth="1"/>
    <col min="8194" max="8196" width="20.7109375" style="363" customWidth="1"/>
    <col min="8197" max="8197" width="38.7109375" style="363" customWidth="1"/>
    <col min="8198" max="8200" width="20.7109375" style="363" customWidth="1"/>
    <col min="8201" max="8201" width="11.28515625" style="363" customWidth="1"/>
    <col min="8202" max="8202" width="11.85546875" style="363" customWidth="1"/>
    <col min="8203" max="8203" width="12.7109375" style="363" customWidth="1"/>
    <col min="8204" max="8448" width="11.42578125" style="363"/>
    <col min="8449" max="8449" width="37.85546875" style="363" customWidth="1"/>
    <col min="8450" max="8452" width="20.7109375" style="363" customWidth="1"/>
    <col min="8453" max="8453" width="38.7109375" style="363" customWidth="1"/>
    <col min="8454" max="8456" width="20.7109375" style="363" customWidth="1"/>
    <col min="8457" max="8457" width="11.28515625" style="363" customWidth="1"/>
    <col min="8458" max="8458" width="11.85546875" style="363" customWidth="1"/>
    <col min="8459" max="8459" width="12.7109375" style="363" customWidth="1"/>
    <col min="8460" max="8704" width="11.42578125" style="363"/>
    <col min="8705" max="8705" width="37.85546875" style="363" customWidth="1"/>
    <col min="8706" max="8708" width="20.7109375" style="363" customWidth="1"/>
    <col min="8709" max="8709" width="38.7109375" style="363" customWidth="1"/>
    <col min="8710" max="8712" width="20.7109375" style="363" customWidth="1"/>
    <col min="8713" max="8713" width="11.28515625" style="363" customWidth="1"/>
    <col min="8714" max="8714" width="11.85546875" style="363" customWidth="1"/>
    <col min="8715" max="8715" width="12.7109375" style="363" customWidth="1"/>
    <col min="8716" max="8960" width="11.42578125" style="363"/>
    <col min="8961" max="8961" width="37.85546875" style="363" customWidth="1"/>
    <col min="8962" max="8964" width="20.7109375" style="363" customWidth="1"/>
    <col min="8965" max="8965" width="38.7109375" style="363" customWidth="1"/>
    <col min="8966" max="8968" width="20.7109375" style="363" customWidth="1"/>
    <col min="8969" max="8969" width="11.28515625" style="363" customWidth="1"/>
    <col min="8970" max="8970" width="11.85546875" style="363" customWidth="1"/>
    <col min="8971" max="8971" width="12.7109375" style="363" customWidth="1"/>
    <col min="8972" max="9216" width="11.42578125" style="363"/>
    <col min="9217" max="9217" width="37.85546875" style="363" customWidth="1"/>
    <col min="9218" max="9220" width="20.7109375" style="363" customWidth="1"/>
    <col min="9221" max="9221" width="38.7109375" style="363" customWidth="1"/>
    <col min="9222" max="9224" width="20.7109375" style="363" customWidth="1"/>
    <col min="9225" max="9225" width="11.28515625" style="363" customWidth="1"/>
    <col min="9226" max="9226" width="11.85546875" style="363" customWidth="1"/>
    <col min="9227" max="9227" width="12.7109375" style="363" customWidth="1"/>
    <col min="9228" max="9472" width="11.42578125" style="363"/>
    <col min="9473" max="9473" width="37.85546875" style="363" customWidth="1"/>
    <col min="9474" max="9476" width="20.7109375" style="363" customWidth="1"/>
    <col min="9477" max="9477" width="38.7109375" style="363" customWidth="1"/>
    <col min="9478" max="9480" width="20.7109375" style="363" customWidth="1"/>
    <col min="9481" max="9481" width="11.28515625" style="363" customWidth="1"/>
    <col min="9482" max="9482" width="11.85546875" style="363" customWidth="1"/>
    <col min="9483" max="9483" width="12.7109375" style="363" customWidth="1"/>
    <col min="9484" max="9728" width="11.42578125" style="363"/>
    <col min="9729" max="9729" width="37.85546875" style="363" customWidth="1"/>
    <col min="9730" max="9732" width="20.7109375" style="363" customWidth="1"/>
    <col min="9733" max="9733" width="38.7109375" style="363" customWidth="1"/>
    <col min="9734" max="9736" width="20.7109375" style="363" customWidth="1"/>
    <col min="9737" max="9737" width="11.28515625" style="363" customWidth="1"/>
    <col min="9738" max="9738" width="11.85546875" style="363" customWidth="1"/>
    <col min="9739" max="9739" width="12.7109375" style="363" customWidth="1"/>
    <col min="9740" max="9984" width="11.42578125" style="363"/>
    <col min="9985" max="9985" width="37.85546875" style="363" customWidth="1"/>
    <col min="9986" max="9988" width="20.7109375" style="363" customWidth="1"/>
    <col min="9989" max="9989" width="38.7109375" style="363" customWidth="1"/>
    <col min="9990" max="9992" width="20.7109375" style="363" customWidth="1"/>
    <col min="9993" max="9993" width="11.28515625" style="363" customWidth="1"/>
    <col min="9994" max="9994" width="11.85546875" style="363" customWidth="1"/>
    <col min="9995" max="9995" width="12.7109375" style="363" customWidth="1"/>
    <col min="9996" max="10240" width="11.42578125" style="363"/>
    <col min="10241" max="10241" width="37.85546875" style="363" customWidth="1"/>
    <col min="10242" max="10244" width="20.7109375" style="363" customWidth="1"/>
    <col min="10245" max="10245" width="38.7109375" style="363" customWidth="1"/>
    <col min="10246" max="10248" width="20.7109375" style="363" customWidth="1"/>
    <col min="10249" max="10249" width="11.28515625" style="363" customWidth="1"/>
    <col min="10250" max="10250" width="11.85546875" style="363" customWidth="1"/>
    <col min="10251" max="10251" width="12.7109375" style="363" customWidth="1"/>
    <col min="10252" max="10496" width="11.42578125" style="363"/>
    <col min="10497" max="10497" width="37.85546875" style="363" customWidth="1"/>
    <col min="10498" max="10500" width="20.7109375" style="363" customWidth="1"/>
    <col min="10501" max="10501" width="38.7109375" style="363" customWidth="1"/>
    <col min="10502" max="10504" width="20.7109375" style="363" customWidth="1"/>
    <col min="10505" max="10505" width="11.28515625" style="363" customWidth="1"/>
    <col min="10506" max="10506" width="11.85546875" style="363" customWidth="1"/>
    <col min="10507" max="10507" width="12.7109375" style="363" customWidth="1"/>
    <col min="10508" max="10752" width="11.42578125" style="363"/>
    <col min="10753" max="10753" width="37.85546875" style="363" customWidth="1"/>
    <col min="10754" max="10756" width="20.7109375" style="363" customWidth="1"/>
    <col min="10757" max="10757" width="38.7109375" style="363" customWidth="1"/>
    <col min="10758" max="10760" width="20.7109375" style="363" customWidth="1"/>
    <col min="10761" max="10761" width="11.28515625" style="363" customWidth="1"/>
    <col min="10762" max="10762" width="11.85546875" style="363" customWidth="1"/>
    <col min="10763" max="10763" width="12.7109375" style="363" customWidth="1"/>
    <col min="10764" max="11008" width="11.42578125" style="363"/>
    <col min="11009" max="11009" width="37.85546875" style="363" customWidth="1"/>
    <col min="11010" max="11012" width="20.7109375" style="363" customWidth="1"/>
    <col min="11013" max="11013" width="38.7109375" style="363" customWidth="1"/>
    <col min="11014" max="11016" width="20.7109375" style="363" customWidth="1"/>
    <col min="11017" max="11017" width="11.28515625" style="363" customWidth="1"/>
    <col min="11018" max="11018" width="11.85546875" style="363" customWidth="1"/>
    <col min="11019" max="11019" width="12.7109375" style="363" customWidth="1"/>
    <col min="11020" max="11264" width="11.42578125" style="363"/>
    <col min="11265" max="11265" width="37.85546875" style="363" customWidth="1"/>
    <col min="11266" max="11268" width="20.7109375" style="363" customWidth="1"/>
    <col min="11269" max="11269" width="38.7109375" style="363" customWidth="1"/>
    <col min="11270" max="11272" width="20.7109375" style="363" customWidth="1"/>
    <col min="11273" max="11273" width="11.28515625" style="363" customWidth="1"/>
    <col min="11274" max="11274" width="11.85546875" style="363" customWidth="1"/>
    <col min="11275" max="11275" width="12.7109375" style="363" customWidth="1"/>
    <col min="11276" max="11520" width="11.42578125" style="363"/>
    <col min="11521" max="11521" width="37.85546875" style="363" customWidth="1"/>
    <col min="11522" max="11524" width="20.7109375" style="363" customWidth="1"/>
    <col min="11525" max="11525" width="38.7109375" style="363" customWidth="1"/>
    <col min="11526" max="11528" width="20.7109375" style="363" customWidth="1"/>
    <col min="11529" max="11529" width="11.28515625" style="363" customWidth="1"/>
    <col min="11530" max="11530" width="11.85546875" style="363" customWidth="1"/>
    <col min="11531" max="11531" width="12.7109375" style="363" customWidth="1"/>
    <col min="11532" max="11776" width="11.42578125" style="363"/>
    <col min="11777" max="11777" width="37.85546875" style="363" customWidth="1"/>
    <col min="11778" max="11780" width="20.7109375" style="363" customWidth="1"/>
    <col min="11781" max="11781" width="38.7109375" style="363" customWidth="1"/>
    <col min="11782" max="11784" width="20.7109375" style="363" customWidth="1"/>
    <col min="11785" max="11785" width="11.28515625" style="363" customWidth="1"/>
    <col min="11786" max="11786" width="11.85546875" style="363" customWidth="1"/>
    <col min="11787" max="11787" width="12.7109375" style="363" customWidth="1"/>
    <col min="11788" max="12032" width="11.42578125" style="363"/>
    <col min="12033" max="12033" width="37.85546875" style="363" customWidth="1"/>
    <col min="12034" max="12036" width="20.7109375" style="363" customWidth="1"/>
    <col min="12037" max="12037" width="38.7109375" style="363" customWidth="1"/>
    <col min="12038" max="12040" width="20.7109375" style="363" customWidth="1"/>
    <col min="12041" max="12041" width="11.28515625" style="363" customWidth="1"/>
    <col min="12042" max="12042" width="11.85546875" style="363" customWidth="1"/>
    <col min="12043" max="12043" width="12.7109375" style="363" customWidth="1"/>
    <col min="12044" max="12288" width="11.42578125" style="363"/>
    <col min="12289" max="12289" width="37.85546875" style="363" customWidth="1"/>
    <col min="12290" max="12292" width="20.7109375" style="363" customWidth="1"/>
    <col min="12293" max="12293" width="38.7109375" style="363" customWidth="1"/>
    <col min="12294" max="12296" width="20.7109375" style="363" customWidth="1"/>
    <col min="12297" max="12297" width="11.28515625" style="363" customWidth="1"/>
    <col min="12298" max="12298" width="11.85546875" style="363" customWidth="1"/>
    <col min="12299" max="12299" width="12.7109375" style="363" customWidth="1"/>
    <col min="12300" max="12544" width="11.42578125" style="363"/>
    <col min="12545" max="12545" width="37.85546875" style="363" customWidth="1"/>
    <col min="12546" max="12548" width="20.7109375" style="363" customWidth="1"/>
    <col min="12549" max="12549" width="38.7109375" style="363" customWidth="1"/>
    <col min="12550" max="12552" width="20.7109375" style="363" customWidth="1"/>
    <col min="12553" max="12553" width="11.28515625" style="363" customWidth="1"/>
    <col min="12554" max="12554" width="11.85546875" style="363" customWidth="1"/>
    <col min="12555" max="12555" width="12.7109375" style="363" customWidth="1"/>
    <col min="12556" max="12800" width="11.42578125" style="363"/>
    <col min="12801" max="12801" width="37.85546875" style="363" customWidth="1"/>
    <col min="12802" max="12804" width="20.7109375" style="363" customWidth="1"/>
    <col min="12805" max="12805" width="38.7109375" style="363" customWidth="1"/>
    <col min="12806" max="12808" width="20.7109375" style="363" customWidth="1"/>
    <col min="12809" max="12809" width="11.28515625" style="363" customWidth="1"/>
    <col min="12810" max="12810" width="11.85546875" style="363" customWidth="1"/>
    <col min="12811" max="12811" width="12.7109375" style="363" customWidth="1"/>
    <col min="12812" max="13056" width="11.42578125" style="363"/>
    <col min="13057" max="13057" width="37.85546875" style="363" customWidth="1"/>
    <col min="13058" max="13060" width="20.7109375" style="363" customWidth="1"/>
    <col min="13061" max="13061" width="38.7109375" style="363" customWidth="1"/>
    <col min="13062" max="13064" width="20.7109375" style="363" customWidth="1"/>
    <col min="13065" max="13065" width="11.28515625" style="363" customWidth="1"/>
    <col min="13066" max="13066" width="11.85546875" style="363" customWidth="1"/>
    <col min="13067" max="13067" width="12.7109375" style="363" customWidth="1"/>
    <col min="13068" max="13312" width="11.42578125" style="363"/>
    <col min="13313" max="13313" width="37.85546875" style="363" customWidth="1"/>
    <col min="13314" max="13316" width="20.7109375" style="363" customWidth="1"/>
    <col min="13317" max="13317" width="38.7109375" style="363" customWidth="1"/>
    <col min="13318" max="13320" width="20.7109375" style="363" customWidth="1"/>
    <col min="13321" max="13321" width="11.28515625" style="363" customWidth="1"/>
    <col min="13322" max="13322" width="11.85546875" style="363" customWidth="1"/>
    <col min="13323" max="13323" width="12.7109375" style="363" customWidth="1"/>
    <col min="13324" max="13568" width="11.42578125" style="363"/>
    <col min="13569" max="13569" width="37.85546875" style="363" customWidth="1"/>
    <col min="13570" max="13572" width="20.7109375" style="363" customWidth="1"/>
    <col min="13573" max="13573" width="38.7109375" style="363" customWidth="1"/>
    <col min="13574" max="13576" width="20.7109375" style="363" customWidth="1"/>
    <col min="13577" max="13577" width="11.28515625" style="363" customWidth="1"/>
    <col min="13578" max="13578" width="11.85546875" style="363" customWidth="1"/>
    <col min="13579" max="13579" width="12.7109375" style="363" customWidth="1"/>
    <col min="13580" max="13824" width="11.42578125" style="363"/>
    <col min="13825" max="13825" width="37.85546875" style="363" customWidth="1"/>
    <col min="13826" max="13828" width="20.7109375" style="363" customWidth="1"/>
    <col min="13829" max="13829" width="38.7109375" style="363" customWidth="1"/>
    <col min="13830" max="13832" width="20.7109375" style="363" customWidth="1"/>
    <col min="13833" max="13833" width="11.28515625" style="363" customWidth="1"/>
    <col min="13834" max="13834" width="11.85546875" style="363" customWidth="1"/>
    <col min="13835" max="13835" width="12.7109375" style="363" customWidth="1"/>
    <col min="13836" max="14080" width="11.42578125" style="363"/>
    <col min="14081" max="14081" width="37.85546875" style="363" customWidth="1"/>
    <col min="14082" max="14084" width="20.7109375" style="363" customWidth="1"/>
    <col min="14085" max="14085" width="38.7109375" style="363" customWidth="1"/>
    <col min="14086" max="14088" width="20.7109375" style="363" customWidth="1"/>
    <col min="14089" max="14089" width="11.28515625" style="363" customWidth="1"/>
    <col min="14090" max="14090" width="11.85546875" style="363" customWidth="1"/>
    <col min="14091" max="14091" width="12.7109375" style="363" customWidth="1"/>
    <col min="14092" max="14336" width="11.42578125" style="363"/>
    <col min="14337" max="14337" width="37.85546875" style="363" customWidth="1"/>
    <col min="14338" max="14340" width="20.7109375" style="363" customWidth="1"/>
    <col min="14341" max="14341" width="38.7109375" style="363" customWidth="1"/>
    <col min="14342" max="14344" width="20.7109375" style="363" customWidth="1"/>
    <col min="14345" max="14345" width="11.28515625" style="363" customWidth="1"/>
    <col min="14346" max="14346" width="11.85546875" style="363" customWidth="1"/>
    <col min="14347" max="14347" width="12.7109375" style="363" customWidth="1"/>
    <col min="14348" max="14592" width="11.42578125" style="363"/>
    <col min="14593" max="14593" width="37.85546875" style="363" customWidth="1"/>
    <col min="14594" max="14596" width="20.7109375" style="363" customWidth="1"/>
    <col min="14597" max="14597" width="38.7109375" style="363" customWidth="1"/>
    <col min="14598" max="14600" width="20.7109375" style="363" customWidth="1"/>
    <col min="14601" max="14601" width="11.28515625" style="363" customWidth="1"/>
    <col min="14602" max="14602" width="11.85546875" style="363" customWidth="1"/>
    <col min="14603" max="14603" width="12.7109375" style="363" customWidth="1"/>
    <col min="14604" max="14848" width="11.42578125" style="363"/>
    <col min="14849" max="14849" width="37.85546875" style="363" customWidth="1"/>
    <col min="14850" max="14852" width="20.7109375" style="363" customWidth="1"/>
    <col min="14853" max="14853" width="38.7109375" style="363" customWidth="1"/>
    <col min="14854" max="14856" width="20.7109375" style="363" customWidth="1"/>
    <col min="14857" max="14857" width="11.28515625" style="363" customWidth="1"/>
    <col min="14858" max="14858" width="11.85546875" style="363" customWidth="1"/>
    <col min="14859" max="14859" width="12.7109375" style="363" customWidth="1"/>
    <col min="14860" max="15104" width="11.42578125" style="363"/>
    <col min="15105" max="15105" width="37.85546875" style="363" customWidth="1"/>
    <col min="15106" max="15108" width="20.7109375" style="363" customWidth="1"/>
    <col min="15109" max="15109" width="38.7109375" style="363" customWidth="1"/>
    <col min="15110" max="15112" width="20.7109375" style="363" customWidth="1"/>
    <col min="15113" max="15113" width="11.28515625" style="363" customWidth="1"/>
    <col min="15114" max="15114" width="11.85546875" style="363" customWidth="1"/>
    <col min="15115" max="15115" width="12.7109375" style="363" customWidth="1"/>
    <col min="15116" max="15360" width="11.42578125" style="363"/>
    <col min="15361" max="15361" width="37.85546875" style="363" customWidth="1"/>
    <col min="15362" max="15364" width="20.7109375" style="363" customWidth="1"/>
    <col min="15365" max="15365" width="38.7109375" style="363" customWidth="1"/>
    <col min="15366" max="15368" width="20.7109375" style="363" customWidth="1"/>
    <col min="15369" max="15369" width="11.28515625" style="363" customWidth="1"/>
    <col min="15370" max="15370" width="11.85546875" style="363" customWidth="1"/>
    <col min="15371" max="15371" width="12.7109375" style="363" customWidth="1"/>
    <col min="15372" max="15616" width="11.42578125" style="363"/>
    <col min="15617" max="15617" width="37.85546875" style="363" customWidth="1"/>
    <col min="15618" max="15620" width="20.7109375" style="363" customWidth="1"/>
    <col min="15621" max="15621" width="38.7109375" style="363" customWidth="1"/>
    <col min="15622" max="15624" width="20.7109375" style="363" customWidth="1"/>
    <col min="15625" max="15625" width="11.28515625" style="363" customWidth="1"/>
    <col min="15626" max="15626" width="11.85546875" style="363" customWidth="1"/>
    <col min="15627" max="15627" width="12.7109375" style="363" customWidth="1"/>
    <col min="15628" max="15872" width="11.42578125" style="363"/>
    <col min="15873" max="15873" width="37.85546875" style="363" customWidth="1"/>
    <col min="15874" max="15876" width="20.7109375" style="363" customWidth="1"/>
    <col min="15877" max="15877" width="38.7109375" style="363" customWidth="1"/>
    <col min="15878" max="15880" width="20.7109375" style="363" customWidth="1"/>
    <col min="15881" max="15881" width="11.28515625" style="363" customWidth="1"/>
    <col min="15882" max="15882" width="11.85546875" style="363" customWidth="1"/>
    <col min="15883" max="15883" width="12.7109375" style="363" customWidth="1"/>
    <col min="15884" max="16128" width="11.42578125" style="363"/>
    <col min="16129" max="16129" width="37.85546875" style="363" customWidth="1"/>
    <col min="16130" max="16132" width="20.7109375" style="363" customWidth="1"/>
    <col min="16133" max="16133" width="38.7109375" style="363" customWidth="1"/>
    <col min="16134" max="16136" width="20.7109375" style="363" customWidth="1"/>
    <col min="16137" max="16137" width="11.28515625" style="363" customWidth="1"/>
    <col min="16138" max="16138" width="11.85546875" style="363" customWidth="1"/>
    <col min="16139" max="16139" width="12.7109375" style="363" customWidth="1"/>
    <col min="16140" max="16384" width="11.42578125" style="363"/>
  </cols>
  <sheetData>
    <row r="1" spans="1:24" ht="15" customHeight="1">
      <c r="A1" s="1062" t="s">
        <v>243</v>
      </c>
      <c r="B1" s="1062"/>
      <c r="C1" s="360" t="s">
        <v>122</v>
      </c>
      <c r="D1" s="361">
        <f ca="1">TODAY()</f>
        <v>42794</v>
      </c>
      <c r="E1" s="1062" t="s">
        <v>244</v>
      </c>
      <c r="F1" s="1062"/>
      <c r="G1" s="360" t="s">
        <v>122</v>
      </c>
      <c r="H1" s="361">
        <f ca="1">TODAY()</f>
        <v>42794</v>
      </c>
    </row>
    <row r="2" spans="1:24" s="367" customFormat="1" ht="15.75" customHeight="1">
      <c r="A2" s="1062"/>
      <c r="B2" s="1062"/>
      <c r="C2" s="426"/>
      <c r="D2" s="364"/>
      <c r="E2" s="1062"/>
      <c r="F2" s="1062"/>
      <c r="G2" s="1062"/>
      <c r="H2" s="1062"/>
      <c r="I2" s="366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</row>
    <row r="3" spans="1:24" s="367" customFormat="1" ht="18" customHeight="1">
      <c r="A3" s="1087" t="s">
        <v>223</v>
      </c>
      <c r="B3" s="1087"/>
      <c r="C3" s="1087"/>
      <c r="D3" s="1087"/>
      <c r="E3" s="1087" t="s">
        <v>224</v>
      </c>
      <c r="F3" s="1087"/>
      <c r="G3" s="1087"/>
      <c r="H3" s="1087"/>
      <c r="I3" s="365"/>
    </row>
    <row r="4" spans="1:24" s="367" customFormat="1" ht="21.75" customHeight="1">
      <c r="A4" s="1086" t="s">
        <v>1</v>
      </c>
      <c r="B4" s="1086"/>
      <c r="C4" s="427" t="s">
        <v>125</v>
      </c>
      <c r="D4" s="427" t="s">
        <v>126</v>
      </c>
      <c r="E4" s="1086" t="s">
        <v>1</v>
      </c>
      <c r="F4" s="1086"/>
      <c r="G4" s="427" t="s">
        <v>125</v>
      </c>
      <c r="H4" s="427" t="s">
        <v>126</v>
      </c>
      <c r="I4" s="365"/>
    </row>
    <row r="5" spans="1:24" s="367" customFormat="1" ht="29.25" customHeight="1" thickBot="1">
      <c r="A5" s="1046">
        <f>'1- Identification'!F9</f>
        <v>0</v>
      </c>
      <c r="B5" s="1047"/>
      <c r="C5" s="455">
        <f>'1- Identification'!F14</f>
        <v>0</v>
      </c>
      <c r="D5" s="455">
        <f>'1- Identification'!F15</f>
        <v>0</v>
      </c>
      <c r="E5" s="1076">
        <f>A5</f>
        <v>0</v>
      </c>
      <c r="F5" s="1076"/>
      <c r="G5" s="456">
        <f>IF('6- Compte de résultat 2016'!D4="","",'6- Compte de résultat 2016'!D4)</f>
        <v>0</v>
      </c>
      <c r="H5" s="456">
        <f>IF('6- Compte de résultat 2016'!D5="","",'6- Compte de résultat 2016'!D5)</f>
        <v>0</v>
      </c>
      <c r="I5" s="365"/>
    </row>
    <row r="6" spans="1:24" s="367" customFormat="1" ht="25.5" customHeight="1" thickBot="1">
      <c r="A6" s="460" t="s">
        <v>225</v>
      </c>
      <c r="B6" s="429">
        <f>C6+D6</f>
        <v>0</v>
      </c>
      <c r="C6" s="465">
        <f>'5- Récapitulatif'!K23</f>
        <v>0</v>
      </c>
      <c r="D6" s="429">
        <f>'5- Récapitulatif'!K31+'5- Récapitulatif'!K33</f>
        <v>0</v>
      </c>
      <c r="E6" s="460" t="s">
        <v>225</v>
      </c>
      <c r="F6" s="429">
        <f>B6</f>
        <v>0</v>
      </c>
      <c r="G6" s="473">
        <f>C6</f>
        <v>0</v>
      </c>
      <c r="H6" s="444">
        <f>D6</f>
        <v>0</v>
      </c>
      <c r="I6" s="365"/>
    </row>
    <row r="7" spans="1:24" ht="18" customHeight="1" thickBot="1">
      <c r="A7" s="430" t="s">
        <v>127</v>
      </c>
      <c r="B7" s="375" t="s">
        <v>128</v>
      </c>
      <c r="C7" s="466" t="s">
        <v>128</v>
      </c>
      <c r="D7" s="431" t="s">
        <v>128</v>
      </c>
      <c r="E7" s="432" t="s">
        <v>129</v>
      </c>
      <c r="F7" s="375" t="s">
        <v>128</v>
      </c>
      <c r="G7" s="433" t="s">
        <v>128</v>
      </c>
      <c r="H7" s="434" t="s">
        <v>128</v>
      </c>
      <c r="I7" s="377"/>
      <c r="M7" s="362" t="s">
        <v>265</v>
      </c>
    </row>
    <row r="8" spans="1:24" ht="18.75" customHeight="1" thickBot="1">
      <c r="A8" s="461" t="s">
        <v>130</v>
      </c>
      <c r="B8" s="470">
        <f>SUM(B9:B15)</f>
        <v>0</v>
      </c>
      <c r="C8" s="467">
        <f>SUM(C9:C15)</f>
        <v>0</v>
      </c>
      <c r="D8" s="435">
        <f>SUM(D9:D15)</f>
        <v>0</v>
      </c>
      <c r="E8" s="461" t="s">
        <v>131</v>
      </c>
      <c r="F8" s="470">
        <f>SUM(F9:F21)</f>
        <v>0</v>
      </c>
      <c r="G8" s="474">
        <f>SUM(G9:G21)</f>
        <v>0</v>
      </c>
      <c r="H8" s="435">
        <f>SUM(H9:H21)</f>
        <v>0</v>
      </c>
      <c r="I8" s="381"/>
    </row>
    <row r="9" spans="1:24">
      <c r="A9" s="462" t="s">
        <v>132</v>
      </c>
      <c r="B9" s="471">
        <f>'6- Compte de résultat 2016'!B8</f>
        <v>0</v>
      </c>
      <c r="C9" s="468">
        <f t="shared" ref="C9:C15" si="0">IF(B9=0,0,(B9/$B$6*$C$6))</f>
        <v>0</v>
      </c>
      <c r="D9" s="436">
        <f>IF(B9=0,0,(B9/$B$6*$D$6))</f>
        <v>0</v>
      </c>
      <c r="E9" s="462" t="s">
        <v>133</v>
      </c>
      <c r="F9" s="471"/>
      <c r="G9" s="475">
        <f>IF(F9=0,0,(F9/$F$6*$G$6))</f>
        <v>0</v>
      </c>
      <c r="H9" s="437">
        <f>IF(F9=0,0,(F9/$F$6*$H$6))</f>
        <v>0</v>
      </c>
      <c r="I9" s="385"/>
    </row>
    <row r="10" spans="1:24">
      <c r="A10" s="463" t="s">
        <v>134</v>
      </c>
      <c r="B10" s="471">
        <f>'6- Compte de résultat 2016'!B9</f>
        <v>0</v>
      </c>
      <c r="C10" s="468">
        <f t="shared" si="0"/>
        <v>0</v>
      </c>
      <c r="D10" s="436">
        <f t="shared" ref="D10:D15" si="1">IF(B10=0,0,(B10/$B$6*$D$6))</f>
        <v>0</v>
      </c>
      <c r="E10" s="463" t="s">
        <v>135</v>
      </c>
      <c r="F10" s="471"/>
      <c r="G10" s="475">
        <f t="shared" ref="G10:G21" si="2">IF(F10=0,0,(F10/$F$6*$G$6))</f>
        <v>0</v>
      </c>
      <c r="H10" s="437">
        <f t="shared" ref="H10:H21" si="3">IF(F10=0,0,(F10/$F$6*$H$6))</f>
        <v>0</v>
      </c>
      <c r="I10" s="385"/>
    </row>
    <row r="11" spans="1:24">
      <c r="A11" s="463" t="s">
        <v>136</v>
      </c>
      <c r="B11" s="471">
        <f>'6- Compte de résultat 2016'!B10</f>
        <v>0</v>
      </c>
      <c r="C11" s="468">
        <f t="shared" si="0"/>
        <v>0</v>
      </c>
      <c r="D11" s="436">
        <f t="shared" si="1"/>
        <v>0</v>
      </c>
      <c r="E11" s="463" t="s">
        <v>137</v>
      </c>
      <c r="F11" s="471"/>
      <c r="G11" s="475">
        <f t="shared" si="2"/>
        <v>0</v>
      </c>
      <c r="H11" s="437">
        <f t="shared" si="3"/>
        <v>0</v>
      </c>
      <c r="I11" s="385"/>
    </row>
    <row r="12" spans="1:24">
      <c r="A12" s="463" t="s">
        <v>138</v>
      </c>
      <c r="B12" s="471">
        <f>'6- Compte de résultat 2016'!B11</f>
        <v>0</v>
      </c>
      <c r="C12" s="468">
        <f t="shared" si="0"/>
        <v>0</v>
      </c>
      <c r="D12" s="436">
        <f t="shared" si="1"/>
        <v>0</v>
      </c>
      <c r="E12" s="463" t="s">
        <v>139</v>
      </c>
      <c r="F12" s="471"/>
      <c r="G12" s="475">
        <f t="shared" si="2"/>
        <v>0</v>
      </c>
      <c r="H12" s="437">
        <f t="shared" si="3"/>
        <v>0</v>
      </c>
      <c r="I12" s="385"/>
    </row>
    <row r="13" spans="1:24">
      <c r="A13" s="463" t="s">
        <v>140</v>
      </c>
      <c r="B13" s="471">
        <f>'6- Compte de résultat 2016'!B12</f>
        <v>0</v>
      </c>
      <c r="C13" s="468">
        <f t="shared" si="0"/>
        <v>0</v>
      </c>
      <c r="D13" s="436">
        <f t="shared" si="1"/>
        <v>0</v>
      </c>
      <c r="E13" s="463" t="s">
        <v>141</v>
      </c>
      <c r="F13" s="471"/>
      <c r="G13" s="475">
        <f t="shared" si="2"/>
        <v>0</v>
      </c>
      <c r="H13" s="437">
        <f t="shared" si="3"/>
        <v>0</v>
      </c>
      <c r="I13" s="385"/>
    </row>
    <row r="14" spans="1:24">
      <c r="A14" s="463" t="s">
        <v>142</v>
      </c>
      <c r="B14" s="471">
        <f>'6- Compte de résultat 2016'!B13</f>
        <v>0</v>
      </c>
      <c r="C14" s="468">
        <f t="shared" si="0"/>
        <v>0</v>
      </c>
      <c r="D14" s="436">
        <f t="shared" si="1"/>
        <v>0</v>
      </c>
      <c r="E14" s="463" t="s">
        <v>143</v>
      </c>
      <c r="F14" s="471"/>
      <c r="G14" s="475">
        <f t="shared" si="2"/>
        <v>0</v>
      </c>
      <c r="H14" s="437">
        <f t="shared" si="3"/>
        <v>0</v>
      </c>
      <c r="I14" s="385"/>
      <c r="J14" s="389"/>
    </row>
    <row r="15" spans="1:24" ht="13.5" thickBot="1">
      <c r="A15" s="464" t="str">
        <f>IF('6- Compte de résultat 2016'!A14="","",'6- Compte de résultat 2016'!A14)</f>
        <v/>
      </c>
      <c r="B15" s="471">
        <f>'6- Compte de résultat 2016'!B14</f>
        <v>0</v>
      </c>
      <c r="C15" s="468">
        <f t="shared" si="0"/>
        <v>0</v>
      </c>
      <c r="D15" s="436">
        <f t="shared" si="1"/>
        <v>0</v>
      </c>
      <c r="E15" s="463" t="s">
        <v>144</v>
      </c>
      <c r="F15" s="471"/>
      <c r="G15" s="475">
        <f t="shared" si="2"/>
        <v>0</v>
      </c>
      <c r="H15" s="437">
        <f t="shared" si="3"/>
        <v>0</v>
      </c>
      <c r="I15" s="385"/>
    </row>
    <row r="16" spans="1:24" ht="14.25" customHeight="1" thickBot="1">
      <c r="A16" s="461" t="s">
        <v>145</v>
      </c>
      <c r="B16" s="470">
        <f>SUM(B17:B21)</f>
        <v>0</v>
      </c>
      <c r="C16" s="467">
        <f>SUM(C17:C21)</f>
        <v>0</v>
      </c>
      <c r="D16" s="435">
        <f>SUM(D17:D21)</f>
        <v>0</v>
      </c>
      <c r="E16" s="463" t="str">
        <f>IF('6- Compte de résultat 2016'!C15="","",'6- Compte de résultat 2016'!C15)</f>
        <v/>
      </c>
      <c r="F16" s="471">
        <f>'6- Compte de résultat 2016'!D15</f>
        <v>0</v>
      </c>
      <c r="G16" s="475">
        <f t="shared" si="2"/>
        <v>0</v>
      </c>
      <c r="H16" s="437">
        <f t="shared" si="3"/>
        <v>0</v>
      </c>
      <c r="I16" s="393"/>
    </row>
    <row r="17" spans="1:9">
      <c r="A17" s="462" t="s">
        <v>146</v>
      </c>
      <c r="B17" s="471">
        <f>'6- Compte de résultat 2016'!B16</f>
        <v>0</v>
      </c>
      <c r="C17" s="468">
        <f>IF(B17=0,0,(B17/$B$6*$C$6))</f>
        <v>0</v>
      </c>
      <c r="D17" s="436">
        <f>IF(B17=0,0,(B17/$B$6*$D$6))</f>
        <v>0</v>
      </c>
      <c r="E17" s="646" t="str">
        <f>IF('6- Compte de résultat 2016'!C16="","",'6- Compte de résultat 2016'!C16)</f>
        <v/>
      </c>
      <c r="F17" s="647">
        <f>'6- Compte de résultat 2016'!D16</f>
        <v>0</v>
      </c>
      <c r="G17" s="648">
        <f t="shared" si="2"/>
        <v>0</v>
      </c>
      <c r="H17" s="649">
        <f t="shared" si="3"/>
        <v>0</v>
      </c>
      <c r="I17" s="381"/>
    </row>
    <row r="18" spans="1:9">
      <c r="A18" s="463" t="s">
        <v>147</v>
      </c>
      <c r="B18" s="471">
        <f>'6- Compte de résultat 2016'!B17</f>
        <v>0</v>
      </c>
      <c r="C18" s="468">
        <f t="shared" ref="C18:C21" si="4">IF(B18=0,0,(B18/$B$6*$C$6))</f>
        <v>0</v>
      </c>
      <c r="D18" s="436">
        <f t="shared" ref="D18:D21" si="5">IF(B18=0,0,(B18/$B$6*$D$6))</f>
        <v>0</v>
      </c>
      <c r="E18" s="646" t="str">
        <f>IF('6- Compte de résultat 2016'!C17="","",'6- Compte de résultat 2016'!C17)</f>
        <v/>
      </c>
      <c r="F18" s="647">
        <f>'6- Compte de résultat 2016'!D17</f>
        <v>0</v>
      </c>
      <c r="G18" s="648">
        <f t="shared" si="2"/>
        <v>0</v>
      </c>
      <c r="H18" s="649">
        <f t="shared" si="3"/>
        <v>0</v>
      </c>
      <c r="I18" s="377"/>
    </row>
    <row r="19" spans="1:9">
      <c r="A19" s="463" t="s">
        <v>148</v>
      </c>
      <c r="B19" s="471">
        <f>'6- Compte de résultat 2016'!B18</f>
        <v>0</v>
      </c>
      <c r="C19" s="468">
        <f t="shared" si="4"/>
        <v>0</v>
      </c>
      <c r="D19" s="436">
        <f t="shared" si="5"/>
        <v>0</v>
      </c>
      <c r="E19" s="646" t="str">
        <f>IF('6- Compte de résultat 2016'!C18="","",'6- Compte de résultat 2016'!C18)</f>
        <v/>
      </c>
      <c r="F19" s="647">
        <f>'6- Compte de résultat 2016'!D18</f>
        <v>0</v>
      </c>
      <c r="G19" s="648">
        <f t="shared" si="2"/>
        <v>0</v>
      </c>
      <c r="H19" s="649">
        <f t="shared" si="3"/>
        <v>0</v>
      </c>
      <c r="I19" s="381"/>
    </row>
    <row r="20" spans="1:9">
      <c r="A20" s="463" t="s">
        <v>149</v>
      </c>
      <c r="B20" s="471">
        <f>'6- Compte de résultat 2016'!B19</f>
        <v>0</v>
      </c>
      <c r="C20" s="468">
        <f t="shared" si="4"/>
        <v>0</v>
      </c>
      <c r="D20" s="436">
        <f t="shared" si="5"/>
        <v>0</v>
      </c>
      <c r="E20" s="646" t="str">
        <f>IF('6- Compte de résultat 2016'!C19="","",'6- Compte de résultat 2016'!C19)</f>
        <v/>
      </c>
      <c r="F20" s="647">
        <f>'6- Compte de résultat 2016'!D19</f>
        <v>0</v>
      </c>
      <c r="G20" s="648">
        <f t="shared" si="2"/>
        <v>0</v>
      </c>
      <c r="H20" s="649">
        <f t="shared" si="3"/>
        <v>0</v>
      </c>
      <c r="I20" s="385"/>
    </row>
    <row r="21" spans="1:9" ht="13.5" thickBot="1">
      <c r="A21" s="464" t="str">
        <f>IF('6- Compte de résultat 2016'!A20="","",'6- Compte de résultat 2016'!A20)</f>
        <v/>
      </c>
      <c r="B21" s="471">
        <f>'6- Compte de résultat 2016'!B20</f>
        <v>0</v>
      </c>
      <c r="C21" s="468">
        <f t="shared" si="4"/>
        <v>0</v>
      </c>
      <c r="D21" s="436">
        <f t="shared" si="5"/>
        <v>0</v>
      </c>
      <c r="E21" s="646" t="str">
        <f>IF('6- Compte de résultat 2016'!C20="","",'6- Compte de résultat 2016'!C20)</f>
        <v/>
      </c>
      <c r="F21" s="647">
        <f>'6- Compte de résultat 2016'!D20</f>
        <v>0</v>
      </c>
      <c r="G21" s="648">
        <f t="shared" si="2"/>
        <v>0</v>
      </c>
      <c r="H21" s="649">
        <f t="shared" si="3"/>
        <v>0</v>
      </c>
      <c r="I21" s="385"/>
    </row>
    <row r="22" spans="1:9" ht="15.75" customHeight="1" thickBot="1">
      <c r="A22" s="461" t="s">
        <v>150</v>
      </c>
      <c r="B22" s="470">
        <f>SUM(B23:B29)</f>
        <v>0</v>
      </c>
      <c r="C22" s="467">
        <f>SUM(C23:C29)</f>
        <v>0</v>
      </c>
      <c r="D22" s="435">
        <f>SUM(D23:D29)</f>
        <v>0</v>
      </c>
      <c r="E22" s="461" t="s">
        <v>151</v>
      </c>
      <c r="F22" s="470">
        <f>SUM(F23:F37)</f>
        <v>0</v>
      </c>
      <c r="G22" s="474">
        <f>SUM(G23:G37)</f>
        <v>0</v>
      </c>
      <c r="H22" s="435">
        <f>SUM(H23:H37)</f>
        <v>0</v>
      </c>
      <c r="I22" s="385"/>
    </row>
    <row r="23" spans="1:9" ht="12.95" customHeight="1">
      <c r="A23" s="462" t="s">
        <v>152</v>
      </c>
      <c r="B23" s="471">
        <f>'6- Compte de résultat 2016'!B22</f>
        <v>0</v>
      </c>
      <c r="C23" s="468">
        <f>IF(B23=0,0,(B23/$B$6*$C$6))</f>
        <v>0</v>
      </c>
      <c r="D23" s="436">
        <f>IF(B23=0,0,(B23/$B$6*$D$6))</f>
        <v>0</v>
      </c>
      <c r="E23" s="462" t="s">
        <v>153</v>
      </c>
      <c r="F23" s="471">
        <f>'6- Compte de résultat 2016'!D22</f>
        <v>0</v>
      </c>
      <c r="G23" s="475">
        <f>IF(F23=0,0,(F23/$F$6*$G$6))</f>
        <v>0</v>
      </c>
      <c r="H23" s="437">
        <f>IF(F23=0,0,(F23/$F$6*$H$6))</f>
        <v>0</v>
      </c>
      <c r="I23" s="385"/>
    </row>
    <row r="24" spans="1:9" ht="12.95" customHeight="1">
      <c r="A24" s="463" t="s">
        <v>154</v>
      </c>
      <c r="B24" s="471">
        <f>'6- Compte de résultat 2016'!B23</f>
        <v>0</v>
      </c>
      <c r="C24" s="468">
        <f t="shared" ref="C24:C29" si="6">IF(B24=0,0,(B24/$B$6*$C$6))</f>
        <v>0</v>
      </c>
      <c r="D24" s="436">
        <f t="shared" ref="D24:D29" si="7">IF(B24=0,0,(B24/$B$6*$D$6))</f>
        <v>0</v>
      </c>
      <c r="E24" s="463" t="s">
        <v>155</v>
      </c>
      <c r="F24" s="471">
        <f>'6- Compte de résultat 2016'!D23</f>
        <v>0</v>
      </c>
      <c r="G24" s="475">
        <f t="shared" ref="G24:G37" si="8">IF(F24=0,0,(F24/$F$6*$G$6))</f>
        <v>0</v>
      </c>
      <c r="H24" s="437">
        <f t="shared" ref="H24:H37" si="9">IF(F24=0,0,(F24/$F$6*$H$6))</f>
        <v>0</v>
      </c>
      <c r="I24" s="393"/>
    </row>
    <row r="25" spans="1:9" ht="12.95" customHeight="1">
      <c r="A25" s="463" t="s">
        <v>156</v>
      </c>
      <c r="B25" s="471">
        <f>'6- Compte de résultat 2016'!B24</f>
        <v>0</v>
      </c>
      <c r="C25" s="468">
        <f t="shared" si="6"/>
        <v>0</v>
      </c>
      <c r="D25" s="436">
        <f t="shared" si="7"/>
        <v>0</v>
      </c>
      <c r="E25" s="463" t="s">
        <v>157</v>
      </c>
      <c r="F25" s="471">
        <f>'6- Compte de résultat 2016'!D24</f>
        <v>0</v>
      </c>
      <c r="G25" s="475">
        <f t="shared" si="8"/>
        <v>0</v>
      </c>
      <c r="H25" s="437">
        <f t="shared" si="9"/>
        <v>0</v>
      </c>
      <c r="I25" s="377"/>
    </row>
    <row r="26" spans="1:9" ht="12.95" customHeight="1">
      <c r="A26" s="463" t="s">
        <v>158</v>
      </c>
      <c r="B26" s="471">
        <f>'6- Compte de résultat 2016'!B25</f>
        <v>0</v>
      </c>
      <c r="C26" s="468">
        <f t="shared" si="6"/>
        <v>0</v>
      </c>
      <c r="D26" s="436">
        <f t="shared" si="7"/>
        <v>0</v>
      </c>
      <c r="E26" s="463" t="s">
        <v>159</v>
      </c>
      <c r="F26" s="471">
        <f>'6- Compte de résultat 2016'!D25</f>
        <v>0</v>
      </c>
      <c r="G26" s="475">
        <f t="shared" si="8"/>
        <v>0</v>
      </c>
      <c r="H26" s="437">
        <f t="shared" si="9"/>
        <v>0</v>
      </c>
      <c r="I26" s="377"/>
    </row>
    <row r="27" spans="1:9" ht="12.95" customHeight="1">
      <c r="A27" s="463" t="s">
        <v>160</v>
      </c>
      <c r="B27" s="471">
        <f>'6- Compte de résultat 2016'!B26</f>
        <v>0</v>
      </c>
      <c r="C27" s="468">
        <f t="shared" si="6"/>
        <v>0</v>
      </c>
      <c r="D27" s="436">
        <f t="shared" si="7"/>
        <v>0</v>
      </c>
      <c r="E27" s="463" t="s">
        <v>161</v>
      </c>
      <c r="F27" s="471">
        <f>'6- Compte de résultat 2016'!D26</f>
        <v>0</v>
      </c>
      <c r="G27" s="475">
        <f t="shared" si="8"/>
        <v>0</v>
      </c>
      <c r="H27" s="437">
        <f t="shared" si="9"/>
        <v>0</v>
      </c>
      <c r="I27" s="381"/>
    </row>
    <row r="28" spans="1:9" ht="12.95" customHeight="1">
      <c r="A28" s="463" t="s">
        <v>162</v>
      </c>
      <c r="B28" s="471">
        <f>'6- Compte de résultat 2016'!B27</f>
        <v>0</v>
      </c>
      <c r="C28" s="468">
        <f t="shared" si="6"/>
        <v>0</v>
      </c>
      <c r="D28" s="436">
        <f t="shared" si="7"/>
        <v>0</v>
      </c>
      <c r="E28" s="463" t="s">
        <v>163</v>
      </c>
      <c r="F28" s="471">
        <f>'6- Compte de résultat 2016'!D27</f>
        <v>0</v>
      </c>
      <c r="G28" s="475">
        <f t="shared" si="8"/>
        <v>0</v>
      </c>
      <c r="H28" s="437">
        <f t="shared" si="9"/>
        <v>0</v>
      </c>
      <c r="I28" s="385"/>
    </row>
    <row r="29" spans="1:9" ht="12.95" customHeight="1" thickBot="1">
      <c r="A29" s="464" t="str">
        <f>IF('6- Compte de résultat 2016'!A28="","",'6- Compte de résultat 2016'!A28)</f>
        <v/>
      </c>
      <c r="B29" s="471">
        <f>'6- Compte de résultat 2016'!B28</f>
        <v>0</v>
      </c>
      <c r="C29" s="468">
        <f t="shared" si="6"/>
        <v>0</v>
      </c>
      <c r="D29" s="436">
        <f t="shared" si="7"/>
        <v>0</v>
      </c>
      <c r="E29" s="463" t="s">
        <v>164</v>
      </c>
      <c r="F29" s="471">
        <f>'6- Compte de résultat 2016'!D28</f>
        <v>0</v>
      </c>
      <c r="G29" s="475">
        <f t="shared" si="8"/>
        <v>0</v>
      </c>
      <c r="H29" s="437">
        <f t="shared" si="9"/>
        <v>0</v>
      </c>
      <c r="I29" s="385"/>
    </row>
    <row r="30" spans="1:9" ht="13.5" customHeight="1" thickBot="1">
      <c r="A30" s="461" t="s">
        <v>165</v>
      </c>
      <c r="B30" s="470">
        <f>SUM(B31:B32)</f>
        <v>0</v>
      </c>
      <c r="C30" s="467">
        <f>SUM(C31:C32)</f>
        <v>0</v>
      </c>
      <c r="D30" s="435">
        <f>SUM(D31:D32)</f>
        <v>0</v>
      </c>
      <c r="E30" s="463" t="s">
        <v>166</v>
      </c>
      <c r="F30" s="471">
        <f>'6- Compte de résultat 2016'!D29</f>
        <v>0</v>
      </c>
      <c r="G30" s="475">
        <f t="shared" si="8"/>
        <v>0</v>
      </c>
      <c r="H30" s="437">
        <f t="shared" si="9"/>
        <v>0</v>
      </c>
      <c r="I30" s="385"/>
    </row>
    <row r="31" spans="1:9" ht="12.95" customHeight="1">
      <c r="A31" s="462" t="s">
        <v>167</v>
      </c>
      <c r="B31" s="471">
        <f>'6- Compte de résultat 2016'!B30</f>
        <v>0</v>
      </c>
      <c r="C31" s="468">
        <f>IF(B31=0,0,(B31/$B$6*$C$6))</f>
        <v>0</v>
      </c>
      <c r="D31" s="436">
        <f>IF(B31=0,0,(B31/$B$6*$D$6))</f>
        <v>0</v>
      </c>
      <c r="E31" s="540" t="str">
        <f>IF('6- Compte de résultat 2016'!C30="","",'6- Compte de résultat 2016'!C30)</f>
        <v/>
      </c>
      <c r="F31" s="471">
        <f>'6- Compte de résultat 2016'!D30</f>
        <v>0</v>
      </c>
      <c r="G31" s="475">
        <f t="shared" si="8"/>
        <v>0</v>
      </c>
      <c r="H31" s="437">
        <f t="shared" si="9"/>
        <v>0</v>
      </c>
      <c r="I31" s="385"/>
    </row>
    <row r="32" spans="1:9" ht="12.95" customHeight="1" thickBot="1">
      <c r="A32" s="464" t="s">
        <v>168</v>
      </c>
      <c r="B32" s="471">
        <f>'6- Compte de résultat 2016'!B31</f>
        <v>0</v>
      </c>
      <c r="C32" s="468">
        <f>IF(B32=0,0,(B32/$B$6*$C$6))</f>
        <v>0</v>
      </c>
      <c r="D32" s="436">
        <f>IF(B32=0,0,(B32/$B$6*$D$6))</f>
        <v>0</v>
      </c>
      <c r="E32" s="650" t="str">
        <f>IF('6- Compte de résultat 2016'!C31="","",'6- Compte de résultat 2016'!C31)</f>
        <v/>
      </c>
      <c r="F32" s="647">
        <f>'6- Compte de résultat 2016'!D31</f>
        <v>0</v>
      </c>
      <c r="G32" s="648">
        <f t="shared" si="8"/>
        <v>0</v>
      </c>
      <c r="H32" s="649">
        <f t="shared" si="9"/>
        <v>0</v>
      </c>
      <c r="I32" s="385"/>
    </row>
    <row r="33" spans="1:10" ht="13.5" customHeight="1" thickBot="1">
      <c r="A33" s="461" t="s">
        <v>169</v>
      </c>
      <c r="B33" s="470">
        <f>SUM(B34:B37)</f>
        <v>0</v>
      </c>
      <c r="C33" s="467">
        <f>SUM(C34:C37)</f>
        <v>0</v>
      </c>
      <c r="D33" s="435">
        <f>SUM(D34:D37)</f>
        <v>0</v>
      </c>
      <c r="E33" s="650" t="str">
        <f>IF('6- Compte de résultat 2016'!C32="","",'6- Compte de résultat 2016'!C32)</f>
        <v/>
      </c>
      <c r="F33" s="647">
        <f>'6- Compte de résultat 2016'!D32</f>
        <v>0</v>
      </c>
      <c r="G33" s="648">
        <f t="shared" si="8"/>
        <v>0</v>
      </c>
      <c r="H33" s="649">
        <f t="shared" si="9"/>
        <v>0</v>
      </c>
      <c r="I33" s="385"/>
    </row>
    <row r="34" spans="1:10">
      <c r="A34" s="462" t="s">
        <v>275</v>
      </c>
      <c r="B34" s="471">
        <f>'6- Compte de résultat 2016'!B33</f>
        <v>0</v>
      </c>
      <c r="C34" s="468">
        <f>IF(B34=0,0,(B34/$B$6*$C$6))</f>
        <v>0</v>
      </c>
      <c r="D34" s="436">
        <f>IF(B34=0,0,(B34/$B$6*$D$6))</f>
        <v>0</v>
      </c>
      <c r="E34" s="650" t="str">
        <f>IF('6- Compte de résultat 2016'!C33="","",'6- Compte de résultat 2016'!C33)</f>
        <v/>
      </c>
      <c r="F34" s="647">
        <f>'6- Compte de résultat 2016'!D33</f>
        <v>0</v>
      </c>
      <c r="G34" s="648">
        <f t="shared" si="8"/>
        <v>0</v>
      </c>
      <c r="H34" s="649">
        <f t="shared" si="9"/>
        <v>0</v>
      </c>
      <c r="I34" s="385"/>
    </row>
    <row r="35" spans="1:10">
      <c r="A35" s="463" t="s">
        <v>171</v>
      </c>
      <c r="B35" s="471">
        <f>'6- Compte de résultat 2016'!B34</f>
        <v>0</v>
      </c>
      <c r="C35" s="468">
        <f t="shared" ref="C35:C37" si="10">IF(B35=0,0,(B35/$B$6*$C$6))</f>
        <v>0</v>
      </c>
      <c r="D35" s="436">
        <f t="shared" ref="D35:D37" si="11">IF(B35=0,0,(B35/$B$6*$D$6))</f>
        <v>0</v>
      </c>
      <c r="E35" s="650" t="str">
        <f>IF('6- Compte de résultat 2016'!C34="","",'6- Compte de résultat 2016'!C34)</f>
        <v/>
      </c>
      <c r="F35" s="647">
        <f>'6- Compte de résultat 2016'!D34</f>
        <v>0</v>
      </c>
      <c r="G35" s="648">
        <f t="shared" si="8"/>
        <v>0</v>
      </c>
      <c r="H35" s="649">
        <f t="shared" si="9"/>
        <v>0</v>
      </c>
      <c r="I35" s="385"/>
    </row>
    <row r="36" spans="1:10" ht="15">
      <c r="A36" s="463" t="s">
        <v>172</v>
      </c>
      <c r="B36" s="471">
        <f>'6- Compte de résultat 2016'!B35</f>
        <v>0</v>
      </c>
      <c r="C36" s="468">
        <f t="shared" si="10"/>
        <v>0</v>
      </c>
      <c r="D36" s="436">
        <f t="shared" si="11"/>
        <v>0</v>
      </c>
      <c r="E36" s="650" t="str">
        <f>IF('6- Compte de résultat 2016'!C35="","",'6- Compte de résultat 2016'!C35)</f>
        <v/>
      </c>
      <c r="F36" s="647">
        <f>'6- Compte de résultat 2016'!D35</f>
        <v>0</v>
      </c>
      <c r="G36" s="648">
        <f t="shared" si="8"/>
        <v>0</v>
      </c>
      <c r="H36" s="649">
        <f t="shared" si="9"/>
        <v>0</v>
      </c>
      <c r="I36" s="393"/>
    </row>
    <row r="37" spans="1:10" ht="15.75" thickBot="1">
      <c r="A37" s="464" t="str">
        <f>IF('6- Compte de résultat 2016'!A36="","",'6- Compte de résultat 2016'!A36)</f>
        <v/>
      </c>
      <c r="B37" s="471">
        <f>'6- Compte de résultat 2016'!B36</f>
        <v>0</v>
      </c>
      <c r="C37" s="468">
        <f t="shared" si="10"/>
        <v>0</v>
      </c>
      <c r="D37" s="436">
        <f t="shared" si="11"/>
        <v>0</v>
      </c>
      <c r="E37" s="650" t="str">
        <f>IF('6- Compte de résultat 2016'!C36="","",'6- Compte de résultat 2016'!C36)</f>
        <v/>
      </c>
      <c r="F37" s="647">
        <f>'6- Compte de résultat 2016'!D36</f>
        <v>0</v>
      </c>
      <c r="G37" s="648">
        <f t="shared" si="8"/>
        <v>0</v>
      </c>
      <c r="H37" s="649">
        <f t="shared" si="9"/>
        <v>0</v>
      </c>
      <c r="I37" s="393"/>
    </row>
    <row r="38" spans="1:10" ht="15.75" customHeight="1" thickBot="1">
      <c r="A38" s="461" t="s">
        <v>173</v>
      </c>
      <c r="B38" s="470">
        <f>SUM(B39+B40)</f>
        <v>0</v>
      </c>
      <c r="C38" s="467">
        <f>SUM(C39+C40)</f>
        <v>0</v>
      </c>
      <c r="D38" s="435">
        <f>SUM(D39+D40)</f>
        <v>0</v>
      </c>
      <c r="E38" s="461" t="s">
        <v>174</v>
      </c>
      <c r="F38" s="470">
        <f>SUM(F39+F40)</f>
        <v>0</v>
      </c>
      <c r="G38" s="474">
        <f>SUM(G39+G40)</f>
        <v>0</v>
      </c>
      <c r="H38" s="435">
        <f>SUM(H39+H40)</f>
        <v>0</v>
      </c>
    </row>
    <row r="39" spans="1:10" ht="14.25" customHeight="1">
      <c r="A39" s="462" t="str">
        <f>IF('6- Compte de résultat 2016'!A38="","",'6- Compte de résultat 2016'!A38)</f>
        <v/>
      </c>
      <c r="B39" s="471">
        <f>'6- Compte de résultat 2016'!B38</f>
        <v>0</v>
      </c>
      <c r="C39" s="468">
        <f>IF(B39=0,0,(B39/$B$6*$C$6))</f>
        <v>0</v>
      </c>
      <c r="D39" s="436">
        <f>IF(B39=0,0,(B39/$B$6*$D$6))</f>
        <v>0</v>
      </c>
      <c r="E39" s="462" t="s">
        <v>175</v>
      </c>
      <c r="F39" s="471">
        <f>'6- Compte de résultat 2016'!D38</f>
        <v>0</v>
      </c>
      <c r="G39" s="475">
        <f>IF(F39=0,0,(F39/$F$6*$G$6))</f>
        <v>0</v>
      </c>
      <c r="H39" s="437">
        <f>IF(F39=0,0,(F39/$F$6*$H$6))</f>
        <v>0</v>
      </c>
    </row>
    <row r="40" spans="1:10" ht="13.5" thickBot="1">
      <c r="A40" s="464" t="str">
        <f>IF('6- Compte de résultat 2016'!A39="","",'6- Compte de résultat 2016'!A39)</f>
        <v/>
      </c>
      <c r="B40" s="471">
        <f>'6- Compte de résultat 2016'!B39</f>
        <v>0</v>
      </c>
      <c r="C40" s="468">
        <f>IF(B40=0,0,(B40/$B$6*$C$6))</f>
        <v>0</v>
      </c>
      <c r="D40" s="436">
        <f>IF(B40=0,0,(B40/$B$6*$D$6))</f>
        <v>0</v>
      </c>
      <c r="E40" s="464" t="s">
        <v>176</v>
      </c>
      <c r="F40" s="471">
        <f>'6- Compte de résultat 2016'!D39</f>
        <v>0</v>
      </c>
      <c r="G40" s="475">
        <f>IF(F40=0,0,(F40/$F$6*$G$6))</f>
        <v>0</v>
      </c>
      <c r="H40" s="437">
        <f>IF(F40=0,0,(F40/$F$6*$H$6))</f>
        <v>0</v>
      </c>
      <c r="I40" s="381"/>
    </row>
    <row r="41" spans="1:10" ht="17.25" customHeight="1" thickBot="1">
      <c r="A41" s="461" t="s">
        <v>177</v>
      </c>
      <c r="B41" s="470">
        <f>SUM(B42:B44)</f>
        <v>0</v>
      </c>
      <c r="C41" s="467">
        <f>SUM(C42:C44)</f>
        <v>0</v>
      </c>
      <c r="D41" s="435">
        <f>SUM(D42:D44)</f>
        <v>0</v>
      </c>
      <c r="E41" s="461" t="s">
        <v>178</v>
      </c>
      <c r="F41" s="470">
        <f>SUM(F42:F44)</f>
        <v>0</v>
      </c>
      <c r="G41" s="474">
        <f>SUM(G42:G44)</f>
        <v>0</v>
      </c>
      <c r="H41" s="435">
        <f>SUM(H42:H44)</f>
        <v>0</v>
      </c>
      <c r="I41" s="393"/>
    </row>
    <row r="42" spans="1:10" ht="15">
      <c r="A42" s="462" t="s">
        <v>179</v>
      </c>
      <c r="B42" s="471">
        <f>'6- Compte de résultat 2016'!B41</f>
        <v>0</v>
      </c>
      <c r="C42" s="468">
        <f>IF(B42=0,0,(B42/$B$6*$C$6))</f>
        <v>0</v>
      </c>
      <c r="D42" s="436">
        <f>IF(B42=0,0,(B42/$B$6*$D$6))</f>
        <v>0</v>
      </c>
      <c r="E42" s="462" t="str">
        <f>IF('6- Compte de résultat 2016'!C41="","",'6- Compte de résultat 2016'!C41)</f>
        <v/>
      </c>
      <c r="F42" s="471">
        <f>'6- Compte de résultat 2016'!D41</f>
        <v>0</v>
      </c>
      <c r="G42" s="475">
        <f>IF(F42=0,0,(F42/$F$6*$G$6))</f>
        <v>0</v>
      </c>
      <c r="H42" s="437">
        <f>IF(F42=0,0,(F42/$F$6*$H$6))</f>
        <v>0</v>
      </c>
      <c r="I42" s="398"/>
    </row>
    <row r="43" spans="1:10" ht="15">
      <c r="A43" s="463" t="s">
        <v>180</v>
      </c>
      <c r="B43" s="471">
        <f>'6- Compte de résultat 2016'!B42</f>
        <v>0</v>
      </c>
      <c r="C43" s="468">
        <f t="shared" ref="C43:C44" si="12">IF(B43=0,0,(B43/$B$6*$C$6))</f>
        <v>0</v>
      </c>
      <c r="D43" s="436">
        <f t="shared" ref="D43:D44" si="13">IF(B43=0,0,(B43/$B$6*$D$6))</f>
        <v>0</v>
      </c>
      <c r="E43" s="462" t="str">
        <f>IF('6- Compte de résultat 2016'!C42="","",'6- Compte de résultat 2016'!C42)</f>
        <v/>
      </c>
      <c r="F43" s="471">
        <f>'6- Compte de résultat 2016'!D42</f>
        <v>0</v>
      </c>
      <c r="G43" s="475">
        <f t="shared" ref="G43:G44" si="14">IF(F43=0,0,(F43/$F$6*$G$6))</f>
        <v>0</v>
      </c>
      <c r="H43" s="437">
        <f t="shared" ref="H43:H44" si="15">IF(F43=0,0,(F43/$F$6*$H$6))</f>
        <v>0</v>
      </c>
      <c r="I43" s="398"/>
    </row>
    <row r="44" spans="1:10" ht="12" customHeight="1" thickBot="1">
      <c r="A44" s="464" t="str">
        <f>IF('6- Compte de résultat 2016'!A43="","",'6- Compte de résultat 2016'!A43)</f>
        <v/>
      </c>
      <c r="B44" s="471">
        <f>'6- Compte de résultat 2016'!B43</f>
        <v>0</v>
      </c>
      <c r="C44" s="468">
        <f t="shared" si="12"/>
        <v>0</v>
      </c>
      <c r="D44" s="436">
        <f t="shared" si="13"/>
        <v>0</v>
      </c>
      <c r="E44" s="462" t="str">
        <f>IF('6- Compte de résultat 2016'!C43="","",'6- Compte de résultat 2016'!C43)</f>
        <v/>
      </c>
      <c r="F44" s="471">
        <f>'6- Compte de résultat 2016'!D43</f>
        <v>0</v>
      </c>
      <c r="G44" s="475">
        <f t="shared" si="14"/>
        <v>0</v>
      </c>
      <c r="H44" s="437">
        <f t="shared" si="15"/>
        <v>0</v>
      </c>
      <c r="I44" s="398"/>
    </row>
    <row r="45" spans="1:10" ht="15" customHeight="1" thickBot="1">
      <c r="A45" s="461" t="s">
        <v>181</v>
      </c>
      <c r="B45" s="470">
        <f>SUM(B46:B47)</f>
        <v>0</v>
      </c>
      <c r="C45" s="467">
        <f>SUM(C46:C47)</f>
        <v>0</v>
      </c>
      <c r="D45" s="435">
        <f>SUM(D46:D47)</f>
        <v>0</v>
      </c>
      <c r="E45" s="461" t="s">
        <v>182</v>
      </c>
      <c r="F45" s="470">
        <f>SUM(F46:F47)</f>
        <v>0</v>
      </c>
      <c r="G45" s="474">
        <f>SUM(G46:G47)</f>
        <v>0</v>
      </c>
      <c r="H45" s="435">
        <f>SUM(H46:H47)</f>
        <v>0</v>
      </c>
    </row>
    <row r="46" spans="1:10">
      <c r="A46" s="462" t="str">
        <f>IF('6- Compte de résultat 2016'!A45="","",'6- Compte de résultat 2016'!A45)</f>
        <v/>
      </c>
      <c r="B46" s="471">
        <f>'6- Compte de résultat 2016'!B45</f>
        <v>0</v>
      </c>
      <c r="C46" s="468">
        <f>IF(B46=0,0,(B46/$B$6*$C$6))</f>
        <v>0</v>
      </c>
      <c r="D46" s="436">
        <f>IF(B46=0,0,(B46/$B$6*$D$6))</f>
        <v>0</v>
      </c>
      <c r="E46" s="462" t="str">
        <f>IF('6- Compte de résultat 2016'!C45="","",'6- Compte de résultat 2016'!C45)</f>
        <v/>
      </c>
      <c r="F46" s="471">
        <f>'6- Compte de résultat 2016'!D45</f>
        <v>0</v>
      </c>
      <c r="G46" s="475">
        <f>IF(F46=0,0,(F46/$F$6*$G$6))</f>
        <v>0</v>
      </c>
      <c r="H46" s="437">
        <f>IF(F46=0,0,(F46/$F$6*$H$6))</f>
        <v>0</v>
      </c>
      <c r="I46" s="381"/>
    </row>
    <row r="47" spans="1:10" ht="13.5" thickBot="1">
      <c r="A47" s="464" t="str">
        <f>IF('6- Compte de résultat 2016'!A46="","",'6- Compte de résultat 2016'!A46)</f>
        <v/>
      </c>
      <c r="B47" s="471">
        <f>'6- Compte de résultat 2016'!B46</f>
        <v>0</v>
      </c>
      <c r="C47" s="468">
        <f>IF(B47=0,0,(B47/$B$6*$C$6))</f>
        <v>0</v>
      </c>
      <c r="D47" s="436">
        <f>IF(B47=0,0,(B47/$B$6*$D$6))</f>
        <v>0</v>
      </c>
      <c r="E47" s="462" t="str">
        <f>IF('6- Compte de résultat 2016'!C46="","",'6- Compte de résultat 2016'!C46)</f>
        <v/>
      </c>
      <c r="F47" s="471">
        <f>'6- Compte de résultat 2016'!D46</f>
        <v>0</v>
      </c>
      <c r="G47" s="475">
        <f>IF(F47=0,0,(F47/$F$6*$G$6))</f>
        <v>0</v>
      </c>
      <c r="H47" s="437">
        <f>IF(F47=0,0,(F47/$F$6*$H$6))</f>
        <v>0</v>
      </c>
      <c r="I47" s="381"/>
    </row>
    <row r="48" spans="1:10" ht="13.5" thickBot="1">
      <c r="A48" s="461" t="s">
        <v>183</v>
      </c>
      <c r="B48" s="470">
        <f>SUM(B49:B51)</f>
        <v>0</v>
      </c>
      <c r="C48" s="467">
        <f>SUM(C49:C51)</f>
        <v>0</v>
      </c>
      <c r="D48" s="435">
        <f>SUM(D49:D51)</f>
        <v>0</v>
      </c>
      <c r="E48" s="461" t="s">
        <v>184</v>
      </c>
      <c r="F48" s="470">
        <f>F49</f>
        <v>0</v>
      </c>
      <c r="G48" s="474">
        <f>G49</f>
        <v>0</v>
      </c>
      <c r="H48" s="435">
        <f>H49</f>
        <v>0</v>
      </c>
      <c r="I48" s="381"/>
      <c r="J48" s="376"/>
    </row>
    <row r="49" spans="1:11" ht="13.5" thickBot="1">
      <c r="A49" s="462" t="s">
        <v>185</v>
      </c>
      <c r="B49" s="471">
        <f>'6- Compte de résultat 2016'!B48</f>
        <v>0</v>
      </c>
      <c r="C49" s="468">
        <f>IF(B49=0,0,(B49/$B$6*$C$6))</f>
        <v>0</v>
      </c>
      <c r="D49" s="436">
        <f>IF(B49=0,0,(B49/$B$6*$D$6))</f>
        <v>0</v>
      </c>
      <c r="E49" s="472" t="str">
        <f>IF('6- Compte de résultat 2016'!C48="","",'6- Compte de résultat 2016'!C48)</f>
        <v/>
      </c>
      <c r="F49" s="476">
        <f>'6- Compte de résultat 2016'!D48</f>
        <v>0</v>
      </c>
      <c r="G49" s="475">
        <f>IF(F49=0,0,(F49/$F$6*$G$6))</f>
        <v>0</v>
      </c>
      <c r="H49" s="437">
        <f>IF(F49=0,0,(F49/$F$6*$H$6))</f>
        <v>0</v>
      </c>
      <c r="I49" s="381"/>
      <c r="J49" s="376"/>
    </row>
    <row r="50" spans="1:11" ht="16.5" customHeight="1" thickBot="1">
      <c r="A50" s="463" t="s">
        <v>186</v>
      </c>
      <c r="B50" s="471">
        <f>'6- Compte de résultat 2016'!B49</f>
        <v>0</v>
      </c>
      <c r="C50" s="468">
        <f t="shared" ref="C50:C51" si="16">IF(B50=0,0,(B50/$B$6*$C$6))</f>
        <v>0</v>
      </c>
      <c r="D50" s="436">
        <f t="shared" ref="D50:D51" si="17">IF(B50=0,0,(B50/$B$6*$D$6))</f>
        <v>0</v>
      </c>
      <c r="E50" s="461" t="s">
        <v>187</v>
      </c>
      <c r="F50" s="470">
        <f>F51</f>
        <v>0</v>
      </c>
      <c r="G50" s="474">
        <f>G51</f>
        <v>0</v>
      </c>
      <c r="H50" s="435">
        <f>H51</f>
        <v>0</v>
      </c>
      <c r="I50" s="381"/>
      <c r="J50" s="376"/>
    </row>
    <row r="51" spans="1:11" ht="13.5" thickBot="1">
      <c r="A51" s="464" t="str">
        <f>IF('6- Compte de résultat 2016'!A50="","",'6- Compte de résultat 2016'!A50)</f>
        <v/>
      </c>
      <c r="B51" s="471">
        <f>'6- Compte de résultat 2016'!B50</f>
        <v>0</v>
      </c>
      <c r="C51" s="468">
        <f t="shared" si="16"/>
        <v>0</v>
      </c>
      <c r="D51" s="436">
        <f t="shared" si="17"/>
        <v>0</v>
      </c>
      <c r="E51" s="472" t="str">
        <f>IF('6- Compte de résultat 2016'!C50="","",'6- Compte de résultat 2016'!C50)</f>
        <v/>
      </c>
      <c r="F51" s="476">
        <f>'6- Compte de résultat 2016'!D50</f>
        <v>0</v>
      </c>
      <c r="G51" s="475">
        <f>IF(F51=0,0,(F51/$F$6*$G$6))</f>
        <v>0</v>
      </c>
      <c r="H51" s="437">
        <f>IF(F51=0,0,(F51/$F$6*$H$6))</f>
        <v>0</v>
      </c>
      <c r="I51" s="381"/>
      <c r="J51" s="376"/>
    </row>
    <row r="52" spans="1:11" ht="24.75" customHeight="1" thickBot="1">
      <c r="A52" s="430" t="s">
        <v>188</v>
      </c>
      <c r="B52" s="375">
        <f>B48+B45+B41+B38+B33+B30+B22+B16+B8</f>
        <v>0</v>
      </c>
      <c r="C52" s="469">
        <f>C48+C45+C41+C38+C33+C30+C22+C16+C8</f>
        <v>0</v>
      </c>
      <c r="D52" s="438">
        <f>D48+D45+D41+D38+D33+D30+D22+D16+D8</f>
        <v>0</v>
      </c>
      <c r="E52" s="430" t="s">
        <v>189</v>
      </c>
      <c r="F52" s="375">
        <f>F50+F48+F45+F41+F38+F22+F8</f>
        <v>0</v>
      </c>
      <c r="G52" s="474">
        <f>G50+G48+G45+G41+G38+G22+G8</f>
        <v>0</v>
      </c>
      <c r="H52" s="435">
        <f>H50+H48+H45+H41+H38+H22+H8</f>
        <v>0</v>
      </c>
      <c r="I52" s="403"/>
    </row>
    <row r="53" spans="1:11" ht="22.5" customHeight="1" thickBot="1">
      <c r="A53" s="1077" t="s">
        <v>190</v>
      </c>
      <c r="B53" s="1078"/>
      <c r="C53" s="1078"/>
      <c r="D53" s="1079"/>
      <c r="E53" s="1077" t="s">
        <v>190</v>
      </c>
      <c r="F53" s="1078"/>
      <c r="G53" s="1078"/>
      <c r="H53" s="1079"/>
      <c r="I53" s="404"/>
      <c r="J53" s="404"/>
    </row>
    <row r="54" spans="1:11" ht="27" customHeight="1" thickBot="1">
      <c r="A54" s="461" t="s">
        <v>191</v>
      </c>
      <c r="B54" s="478">
        <f>SUM(B55:B58)</f>
        <v>0</v>
      </c>
      <c r="C54" s="477">
        <f>SUM(C55:C58)</f>
        <v>0</v>
      </c>
      <c r="D54" s="440">
        <f>SUM(D55:D58)</f>
        <v>0</v>
      </c>
      <c r="E54" s="461" t="s">
        <v>192</v>
      </c>
      <c r="F54" s="478">
        <f>SUM(F55:F58)</f>
        <v>0</v>
      </c>
      <c r="G54" s="479">
        <f>SUM(G55:G58)</f>
        <v>0</v>
      </c>
      <c r="H54" s="440">
        <f>SUM(H55:H58)</f>
        <v>0</v>
      </c>
      <c r="I54" s="376"/>
      <c r="J54" s="376"/>
    </row>
    <row r="55" spans="1:11" ht="15.75" customHeight="1">
      <c r="A55" s="462" t="s">
        <v>193</v>
      </c>
      <c r="B55" s="471">
        <f>'6- Compte de résultat 2016'!B54</f>
        <v>0</v>
      </c>
      <c r="C55" s="468">
        <f>IF(B55=0,0,(B55/$B$6*$C$6))</f>
        <v>0</v>
      </c>
      <c r="D55" s="436">
        <f>IF(B55=0,0,(B55/$B$6*$D$6))</f>
        <v>0</v>
      </c>
      <c r="E55" s="462" t="s">
        <v>194</v>
      </c>
      <c r="F55" s="471">
        <f>'6- Compte de résultat 2016'!D54</f>
        <v>0</v>
      </c>
      <c r="G55" s="475">
        <f>IF(F55=0,0,(F55/$F$6*$G$6))</f>
        <v>0</v>
      </c>
      <c r="H55" s="437">
        <f>IF(F55=0,0,(F55/$F$6*$H$6))</f>
        <v>0</v>
      </c>
      <c r="I55" s="376"/>
      <c r="K55" s="404"/>
    </row>
    <row r="56" spans="1:11" ht="14.25" customHeight="1">
      <c r="A56" s="463" t="s">
        <v>195</v>
      </c>
      <c r="B56" s="471">
        <f>'6- Compte de résultat 2016'!B55</f>
        <v>0</v>
      </c>
      <c r="C56" s="468">
        <f t="shared" ref="C56:C58" si="18">IF(B56=0,0,(B56/$B$6*$C$6))</f>
        <v>0</v>
      </c>
      <c r="D56" s="436">
        <f t="shared" ref="D56:D58" si="19">IF(B56=0,0,(B56/$B$6*$D$6))</f>
        <v>0</v>
      </c>
      <c r="E56" s="463" t="s">
        <v>196</v>
      </c>
      <c r="F56" s="471">
        <f>'6- Compte de résultat 2016'!D55</f>
        <v>0</v>
      </c>
      <c r="G56" s="475">
        <f t="shared" ref="G56:G58" si="20">IF(F56=0,0,(F56/$F$6*$G$6))</f>
        <v>0</v>
      </c>
      <c r="H56" s="437">
        <f t="shared" ref="H56:H58" si="21">IF(F56=0,0,(F56/$F$6*$H$6))</f>
        <v>0</v>
      </c>
      <c r="I56" s="376"/>
      <c r="J56" s="376"/>
    </row>
    <row r="57" spans="1:11" ht="14.25" customHeight="1">
      <c r="A57" s="463" t="s">
        <v>197</v>
      </c>
      <c r="B57" s="471">
        <f>'6- Compte de résultat 2016'!B56</f>
        <v>0</v>
      </c>
      <c r="C57" s="468">
        <f t="shared" si="18"/>
        <v>0</v>
      </c>
      <c r="D57" s="436">
        <f t="shared" si="19"/>
        <v>0</v>
      </c>
      <c r="E57" s="463" t="s">
        <v>198</v>
      </c>
      <c r="F57" s="471">
        <f>'6- Compte de résultat 2016'!D56</f>
        <v>0</v>
      </c>
      <c r="G57" s="475">
        <f t="shared" si="20"/>
        <v>0</v>
      </c>
      <c r="H57" s="437">
        <f t="shared" si="21"/>
        <v>0</v>
      </c>
      <c r="K57" s="376"/>
    </row>
    <row r="58" spans="1:11" ht="13.5" thickBot="1">
      <c r="A58" s="464" t="s">
        <v>199</v>
      </c>
      <c r="B58" s="471">
        <f>'6- Compte de résultat 2016'!B57</f>
        <v>0</v>
      </c>
      <c r="C58" s="468">
        <f t="shared" si="18"/>
        <v>0</v>
      </c>
      <c r="D58" s="436">
        <f t="shared" si="19"/>
        <v>0</v>
      </c>
      <c r="E58" s="464" t="s">
        <v>199</v>
      </c>
      <c r="F58" s="471">
        <f>'6- Compte de résultat 2016'!D57</f>
        <v>0</v>
      </c>
      <c r="G58" s="475">
        <f t="shared" si="20"/>
        <v>0</v>
      </c>
      <c r="H58" s="437">
        <f t="shared" si="21"/>
        <v>0</v>
      </c>
      <c r="I58" s="376"/>
      <c r="J58" s="376"/>
      <c r="K58" s="376"/>
    </row>
    <row r="59" spans="1:11">
      <c r="A59" s="1080" t="s">
        <v>200</v>
      </c>
      <c r="B59" s="1070">
        <f>B52+B55+B56+B57+B58</f>
        <v>0</v>
      </c>
      <c r="C59" s="1082">
        <f>C52+C55+C56+C57+C58</f>
        <v>0</v>
      </c>
      <c r="D59" s="1084">
        <f>D52+D55+D56+D57+D58</f>
        <v>0</v>
      </c>
      <c r="E59" s="1080" t="s">
        <v>201</v>
      </c>
      <c r="F59" s="1070">
        <f>F52+F55+F56+F57+F58</f>
        <v>0</v>
      </c>
      <c r="G59" s="1072">
        <f>G52+G55+G56+G57+G58</f>
        <v>0</v>
      </c>
      <c r="H59" s="1074">
        <f>H52+H55+H56+H57+H58</f>
        <v>0</v>
      </c>
    </row>
    <row r="60" spans="1:11" ht="12" customHeight="1" thickBot="1">
      <c r="A60" s="1081"/>
      <c r="B60" s="1071"/>
      <c r="C60" s="1083"/>
      <c r="D60" s="1085"/>
      <c r="E60" s="1081"/>
      <c r="F60" s="1071"/>
      <c r="G60" s="1073"/>
      <c r="H60" s="1075"/>
      <c r="I60" s="376"/>
      <c r="J60" s="376"/>
      <c r="K60" s="376"/>
    </row>
    <row r="61" spans="1:11" ht="12" customHeight="1">
      <c r="A61" s="441"/>
      <c r="B61" s="406"/>
      <c r="C61" s="406"/>
      <c r="D61" s="406"/>
      <c r="E61" s="441"/>
      <c r="F61" s="406"/>
      <c r="G61" s="381"/>
      <c r="H61" s="376"/>
      <c r="I61" s="376"/>
      <c r="J61" s="376"/>
      <c r="K61" s="376"/>
    </row>
    <row r="62" spans="1:11" ht="12" customHeight="1">
      <c r="A62" s="441"/>
      <c r="B62" s="406"/>
      <c r="C62" s="406"/>
      <c r="D62" s="406"/>
      <c r="E62" s="441"/>
      <c r="F62" s="406"/>
      <c r="G62" s="381"/>
      <c r="H62" s="376"/>
      <c r="I62" s="376"/>
      <c r="J62" s="376"/>
      <c r="K62" s="376"/>
    </row>
  </sheetData>
  <sheetProtection password="C3A6" sheet="1" objects="1" scenarios="1"/>
  <protectedRanges>
    <protectedRange password="EBB0" sqref="B31:B32" name="Plage5"/>
    <protectedRange password="EBB0" sqref="B22:D22 B30:D30 B33:D33 B38:D38 B41:D41 B45:D45 B48:D48 B17:B21 B23:B29 B31:B32 B34:B37 B39:B40 B42:B44 B46:B47 B49:B51" name="Plage3"/>
    <protectedRange password="EBB0" sqref="B9:D15 C17:D21 C23:D29 C31:D32 C34:D37 C39:D40 C42:D44 C46:D47 C49:D51 C55:D58" name="Plage1"/>
    <protectedRange password="EBB0" sqref="F23:F37" name="Plage4"/>
    <protectedRange password="EBB0" sqref="F52:H52" name="Plage3_1"/>
    <protectedRange password="EBB0" sqref="F9:F21" name="Plage2"/>
    <protectedRange password="EBB0" sqref="B52:D52" name="Plage3_2"/>
    <protectedRange password="EBB0" sqref="B59:D62 B54:D54 G59:H60 F59:F62 B55:B58" name="Plage3_3"/>
    <protectedRange password="EBB0" sqref="B53:D53 F53:H53" name="Plage3_4"/>
  </protectedRanges>
  <mergeCells count="19">
    <mergeCell ref="A4:B4"/>
    <mergeCell ref="E4:F4"/>
    <mergeCell ref="A1:B2"/>
    <mergeCell ref="E1:F2"/>
    <mergeCell ref="G2:H2"/>
    <mergeCell ref="A3:D3"/>
    <mergeCell ref="E3:H3"/>
    <mergeCell ref="G59:G60"/>
    <mergeCell ref="H59:H60"/>
    <mergeCell ref="A5:B5"/>
    <mergeCell ref="E5:F5"/>
    <mergeCell ref="A53:D53"/>
    <mergeCell ref="E53:H53"/>
    <mergeCell ref="A59:A60"/>
    <mergeCell ref="B59:B60"/>
    <mergeCell ref="C59:C60"/>
    <mergeCell ref="D59:D60"/>
    <mergeCell ref="E59:E60"/>
    <mergeCell ref="F59:F60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colBreaks count="1" manualBreakCount="1">
    <brk id="4" max="59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0241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19050</xdr:rowOff>
              </from>
              <to>
                <xdr:col>0</xdr:col>
                <xdr:colOff>485775</xdr:colOff>
                <xdr:row>3</xdr:row>
                <xdr:rowOff>28575</xdr:rowOff>
              </to>
            </anchor>
          </objectPr>
        </oleObject>
      </mc:Choice>
      <mc:Fallback>
        <oleObject progId="Word.Picture.8" shapeId="10241" r:id="rId4"/>
      </mc:Fallback>
    </mc:AlternateContent>
    <mc:AlternateContent xmlns:mc="http://schemas.openxmlformats.org/markup-compatibility/2006">
      <mc:Choice Requires="x14">
        <oleObject progId="Word.Picture.8" shapeId="10242" r:id="rId6">
          <objectPr defaultSize="0" autoPict="0" r:id="rId5">
            <anchor moveWithCells="1" sizeWithCells="1">
              <from>
                <xdr:col>3</xdr:col>
                <xdr:colOff>390525</xdr:colOff>
                <xdr:row>0</xdr:row>
                <xdr:rowOff>0</xdr:rowOff>
              </from>
              <to>
                <xdr:col>3</xdr:col>
                <xdr:colOff>809625</xdr:colOff>
                <xdr:row>3</xdr:row>
                <xdr:rowOff>66675</xdr:rowOff>
              </to>
            </anchor>
          </objectPr>
        </oleObject>
      </mc:Choice>
      <mc:Fallback>
        <oleObject progId="Word.Picture.8" shapeId="1024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60"/>
  <sheetViews>
    <sheetView showGridLines="0" zoomScaleNormal="100" zoomScaleSheetLayoutView="90" workbookViewId="0">
      <selection activeCell="E35" sqref="E35"/>
    </sheetView>
  </sheetViews>
  <sheetFormatPr baseColWidth="10" defaultRowHeight="12.75"/>
  <cols>
    <col min="1" max="1" width="36.5703125" style="363" customWidth="1"/>
    <col min="2" max="2" width="17" style="425" customWidth="1"/>
    <col min="3" max="3" width="37" style="363" customWidth="1"/>
    <col min="4" max="4" width="16.28515625" style="425" customWidth="1"/>
    <col min="5" max="5" width="36.5703125" style="363" customWidth="1"/>
    <col min="6" max="6" width="17" style="425" customWidth="1"/>
    <col min="7" max="7" width="37" style="363" customWidth="1"/>
    <col min="8" max="8" width="16.28515625" style="425" customWidth="1"/>
    <col min="9" max="9" width="19.5703125" style="362" customWidth="1"/>
    <col min="10" max="23" width="11.42578125" style="362"/>
    <col min="24" max="256" width="11.42578125" style="363"/>
    <col min="257" max="257" width="36.5703125" style="363" customWidth="1"/>
    <col min="258" max="258" width="17" style="363" customWidth="1"/>
    <col min="259" max="259" width="37" style="363" customWidth="1"/>
    <col min="260" max="260" width="16.28515625" style="363" customWidth="1"/>
    <col min="261" max="261" width="36.5703125" style="363" customWidth="1"/>
    <col min="262" max="262" width="17" style="363" customWidth="1"/>
    <col min="263" max="263" width="37" style="363" customWidth="1"/>
    <col min="264" max="264" width="16.28515625" style="363" customWidth="1"/>
    <col min="265" max="265" width="19.5703125" style="363" customWidth="1"/>
    <col min="266" max="512" width="11.42578125" style="363"/>
    <col min="513" max="513" width="36.5703125" style="363" customWidth="1"/>
    <col min="514" max="514" width="17" style="363" customWidth="1"/>
    <col min="515" max="515" width="37" style="363" customWidth="1"/>
    <col min="516" max="516" width="16.28515625" style="363" customWidth="1"/>
    <col min="517" max="517" width="36.5703125" style="363" customWidth="1"/>
    <col min="518" max="518" width="17" style="363" customWidth="1"/>
    <col min="519" max="519" width="37" style="363" customWidth="1"/>
    <col min="520" max="520" width="16.28515625" style="363" customWidth="1"/>
    <col min="521" max="521" width="19.5703125" style="363" customWidth="1"/>
    <col min="522" max="768" width="11.42578125" style="363"/>
    <col min="769" max="769" width="36.5703125" style="363" customWidth="1"/>
    <col min="770" max="770" width="17" style="363" customWidth="1"/>
    <col min="771" max="771" width="37" style="363" customWidth="1"/>
    <col min="772" max="772" width="16.28515625" style="363" customWidth="1"/>
    <col min="773" max="773" width="36.5703125" style="363" customWidth="1"/>
    <col min="774" max="774" width="17" style="363" customWidth="1"/>
    <col min="775" max="775" width="37" style="363" customWidth="1"/>
    <col min="776" max="776" width="16.28515625" style="363" customWidth="1"/>
    <col min="777" max="777" width="19.5703125" style="363" customWidth="1"/>
    <col min="778" max="1024" width="11.42578125" style="363"/>
    <col min="1025" max="1025" width="36.5703125" style="363" customWidth="1"/>
    <col min="1026" max="1026" width="17" style="363" customWidth="1"/>
    <col min="1027" max="1027" width="37" style="363" customWidth="1"/>
    <col min="1028" max="1028" width="16.28515625" style="363" customWidth="1"/>
    <col min="1029" max="1029" width="36.5703125" style="363" customWidth="1"/>
    <col min="1030" max="1030" width="17" style="363" customWidth="1"/>
    <col min="1031" max="1031" width="37" style="363" customWidth="1"/>
    <col min="1032" max="1032" width="16.28515625" style="363" customWidth="1"/>
    <col min="1033" max="1033" width="19.5703125" style="363" customWidth="1"/>
    <col min="1034" max="1280" width="11.42578125" style="363"/>
    <col min="1281" max="1281" width="36.5703125" style="363" customWidth="1"/>
    <col min="1282" max="1282" width="17" style="363" customWidth="1"/>
    <col min="1283" max="1283" width="37" style="363" customWidth="1"/>
    <col min="1284" max="1284" width="16.28515625" style="363" customWidth="1"/>
    <col min="1285" max="1285" width="36.5703125" style="363" customWidth="1"/>
    <col min="1286" max="1286" width="17" style="363" customWidth="1"/>
    <col min="1287" max="1287" width="37" style="363" customWidth="1"/>
    <col min="1288" max="1288" width="16.28515625" style="363" customWidth="1"/>
    <col min="1289" max="1289" width="19.5703125" style="363" customWidth="1"/>
    <col min="1290" max="1536" width="11.42578125" style="363"/>
    <col min="1537" max="1537" width="36.5703125" style="363" customWidth="1"/>
    <col min="1538" max="1538" width="17" style="363" customWidth="1"/>
    <col min="1539" max="1539" width="37" style="363" customWidth="1"/>
    <col min="1540" max="1540" width="16.28515625" style="363" customWidth="1"/>
    <col min="1541" max="1541" width="36.5703125" style="363" customWidth="1"/>
    <col min="1542" max="1542" width="17" style="363" customWidth="1"/>
    <col min="1543" max="1543" width="37" style="363" customWidth="1"/>
    <col min="1544" max="1544" width="16.28515625" style="363" customWidth="1"/>
    <col min="1545" max="1545" width="19.5703125" style="363" customWidth="1"/>
    <col min="1546" max="1792" width="11.42578125" style="363"/>
    <col min="1793" max="1793" width="36.5703125" style="363" customWidth="1"/>
    <col min="1794" max="1794" width="17" style="363" customWidth="1"/>
    <col min="1795" max="1795" width="37" style="363" customWidth="1"/>
    <col min="1796" max="1796" width="16.28515625" style="363" customWidth="1"/>
    <col min="1797" max="1797" width="36.5703125" style="363" customWidth="1"/>
    <col min="1798" max="1798" width="17" style="363" customWidth="1"/>
    <col min="1799" max="1799" width="37" style="363" customWidth="1"/>
    <col min="1800" max="1800" width="16.28515625" style="363" customWidth="1"/>
    <col min="1801" max="1801" width="19.5703125" style="363" customWidth="1"/>
    <col min="1802" max="2048" width="11.42578125" style="363"/>
    <col min="2049" max="2049" width="36.5703125" style="363" customWidth="1"/>
    <col min="2050" max="2050" width="17" style="363" customWidth="1"/>
    <col min="2051" max="2051" width="37" style="363" customWidth="1"/>
    <col min="2052" max="2052" width="16.28515625" style="363" customWidth="1"/>
    <col min="2053" max="2053" width="36.5703125" style="363" customWidth="1"/>
    <col min="2054" max="2054" width="17" style="363" customWidth="1"/>
    <col min="2055" max="2055" width="37" style="363" customWidth="1"/>
    <col min="2056" max="2056" width="16.28515625" style="363" customWidth="1"/>
    <col min="2057" max="2057" width="19.5703125" style="363" customWidth="1"/>
    <col min="2058" max="2304" width="11.42578125" style="363"/>
    <col min="2305" max="2305" width="36.5703125" style="363" customWidth="1"/>
    <col min="2306" max="2306" width="17" style="363" customWidth="1"/>
    <col min="2307" max="2307" width="37" style="363" customWidth="1"/>
    <col min="2308" max="2308" width="16.28515625" style="363" customWidth="1"/>
    <col min="2309" max="2309" width="36.5703125" style="363" customWidth="1"/>
    <col min="2310" max="2310" width="17" style="363" customWidth="1"/>
    <col min="2311" max="2311" width="37" style="363" customWidth="1"/>
    <col min="2312" max="2312" width="16.28515625" style="363" customWidth="1"/>
    <col min="2313" max="2313" width="19.5703125" style="363" customWidth="1"/>
    <col min="2314" max="2560" width="11.42578125" style="363"/>
    <col min="2561" max="2561" width="36.5703125" style="363" customWidth="1"/>
    <col min="2562" max="2562" width="17" style="363" customWidth="1"/>
    <col min="2563" max="2563" width="37" style="363" customWidth="1"/>
    <col min="2564" max="2564" width="16.28515625" style="363" customWidth="1"/>
    <col min="2565" max="2565" width="36.5703125" style="363" customWidth="1"/>
    <col min="2566" max="2566" width="17" style="363" customWidth="1"/>
    <col min="2567" max="2567" width="37" style="363" customWidth="1"/>
    <col min="2568" max="2568" width="16.28515625" style="363" customWidth="1"/>
    <col min="2569" max="2569" width="19.5703125" style="363" customWidth="1"/>
    <col min="2570" max="2816" width="11.42578125" style="363"/>
    <col min="2817" max="2817" width="36.5703125" style="363" customWidth="1"/>
    <col min="2818" max="2818" width="17" style="363" customWidth="1"/>
    <col min="2819" max="2819" width="37" style="363" customWidth="1"/>
    <col min="2820" max="2820" width="16.28515625" style="363" customWidth="1"/>
    <col min="2821" max="2821" width="36.5703125" style="363" customWidth="1"/>
    <col min="2822" max="2822" width="17" style="363" customWidth="1"/>
    <col min="2823" max="2823" width="37" style="363" customWidth="1"/>
    <col min="2824" max="2824" width="16.28515625" style="363" customWidth="1"/>
    <col min="2825" max="2825" width="19.5703125" style="363" customWidth="1"/>
    <col min="2826" max="3072" width="11.42578125" style="363"/>
    <col min="3073" max="3073" width="36.5703125" style="363" customWidth="1"/>
    <col min="3074" max="3074" width="17" style="363" customWidth="1"/>
    <col min="3075" max="3075" width="37" style="363" customWidth="1"/>
    <col min="3076" max="3076" width="16.28515625" style="363" customWidth="1"/>
    <col min="3077" max="3077" width="36.5703125" style="363" customWidth="1"/>
    <col min="3078" max="3078" width="17" style="363" customWidth="1"/>
    <col min="3079" max="3079" width="37" style="363" customWidth="1"/>
    <col min="3080" max="3080" width="16.28515625" style="363" customWidth="1"/>
    <col min="3081" max="3081" width="19.5703125" style="363" customWidth="1"/>
    <col min="3082" max="3328" width="11.42578125" style="363"/>
    <col min="3329" max="3329" width="36.5703125" style="363" customWidth="1"/>
    <col min="3330" max="3330" width="17" style="363" customWidth="1"/>
    <col min="3331" max="3331" width="37" style="363" customWidth="1"/>
    <col min="3332" max="3332" width="16.28515625" style="363" customWidth="1"/>
    <col min="3333" max="3333" width="36.5703125" style="363" customWidth="1"/>
    <col min="3334" max="3334" width="17" style="363" customWidth="1"/>
    <col min="3335" max="3335" width="37" style="363" customWidth="1"/>
    <col min="3336" max="3336" width="16.28515625" style="363" customWidth="1"/>
    <col min="3337" max="3337" width="19.5703125" style="363" customWidth="1"/>
    <col min="3338" max="3584" width="11.42578125" style="363"/>
    <col min="3585" max="3585" width="36.5703125" style="363" customWidth="1"/>
    <col min="3586" max="3586" width="17" style="363" customWidth="1"/>
    <col min="3587" max="3587" width="37" style="363" customWidth="1"/>
    <col min="3588" max="3588" width="16.28515625" style="363" customWidth="1"/>
    <col min="3589" max="3589" width="36.5703125" style="363" customWidth="1"/>
    <col min="3590" max="3590" width="17" style="363" customWidth="1"/>
    <col min="3591" max="3591" width="37" style="363" customWidth="1"/>
    <col min="3592" max="3592" width="16.28515625" style="363" customWidth="1"/>
    <col min="3593" max="3593" width="19.5703125" style="363" customWidth="1"/>
    <col min="3594" max="3840" width="11.42578125" style="363"/>
    <col min="3841" max="3841" width="36.5703125" style="363" customWidth="1"/>
    <col min="3842" max="3842" width="17" style="363" customWidth="1"/>
    <col min="3843" max="3843" width="37" style="363" customWidth="1"/>
    <col min="3844" max="3844" width="16.28515625" style="363" customWidth="1"/>
    <col min="3845" max="3845" width="36.5703125" style="363" customWidth="1"/>
    <col min="3846" max="3846" width="17" style="363" customWidth="1"/>
    <col min="3847" max="3847" width="37" style="363" customWidth="1"/>
    <col min="3848" max="3848" width="16.28515625" style="363" customWidth="1"/>
    <col min="3849" max="3849" width="19.5703125" style="363" customWidth="1"/>
    <col min="3850" max="4096" width="11.42578125" style="363"/>
    <col min="4097" max="4097" width="36.5703125" style="363" customWidth="1"/>
    <col min="4098" max="4098" width="17" style="363" customWidth="1"/>
    <col min="4099" max="4099" width="37" style="363" customWidth="1"/>
    <col min="4100" max="4100" width="16.28515625" style="363" customWidth="1"/>
    <col min="4101" max="4101" width="36.5703125" style="363" customWidth="1"/>
    <col min="4102" max="4102" width="17" style="363" customWidth="1"/>
    <col min="4103" max="4103" width="37" style="363" customWidth="1"/>
    <col min="4104" max="4104" width="16.28515625" style="363" customWidth="1"/>
    <col min="4105" max="4105" width="19.5703125" style="363" customWidth="1"/>
    <col min="4106" max="4352" width="11.42578125" style="363"/>
    <col min="4353" max="4353" width="36.5703125" style="363" customWidth="1"/>
    <col min="4354" max="4354" width="17" style="363" customWidth="1"/>
    <col min="4355" max="4355" width="37" style="363" customWidth="1"/>
    <col min="4356" max="4356" width="16.28515625" style="363" customWidth="1"/>
    <col min="4357" max="4357" width="36.5703125" style="363" customWidth="1"/>
    <col min="4358" max="4358" width="17" style="363" customWidth="1"/>
    <col min="4359" max="4359" width="37" style="363" customWidth="1"/>
    <col min="4360" max="4360" width="16.28515625" style="363" customWidth="1"/>
    <col min="4361" max="4361" width="19.5703125" style="363" customWidth="1"/>
    <col min="4362" max="4608" width="11.42578125" style="363"/>
    <col min="4609" max="4609" width="36.5703125" style="363" customWidth="1"/>
    <col min="4610" max="4610" width="17" style="363" customWidth="1"/>
    <col min="4611" max="4611" width="37" style="363" customWidth="1"/>
    <col min="4612" max="4612" width="16.28515625" style="363" customWidth="1"/>
    <col min="4613" max="4613" width="36.5703125" style="363" customWidth="1"/>
    <col min="4614" max="4614" width="17" style="363" customWidth="1"/>
    <col min="4615" max="4615" width="37" style="363" customWidth="1"/>
    <col min="4616" max="4616" width="16.28515625" style="363" customWidth="1"/>
    <col min="4617" max="4617" width="19.5703125" style="363" customWidth="1"/>
    <col min="4618" max="4864" width="11.42578125" style="363"/>
    <col min="4865" max="4865" width="36.5703125" style="363" customWidth="1"/>
    <col min="4866" max="4866" width="17" style="363" customWidth="1"/>
    <col min="4867" max="4867" width="37" style="363" customWidth="1"/>
    <col min="4868" max="4868" width="16.28515625" style="363" customWidth="1"/>
    <col min="4869" max="4869" width="36.5703125" style="363" customWidth="1"/>
    <col min="4870" max="4870" width="17" style="363" customWidth="1"/>
    <col min="4871" max="4871" width="37" style="363" customWidth="1"/>
    <col min="4872" max="4872" width="16.28515625" style="363" customWidth="1"/>
    <col min="4873" max="4873" width="19.5703125" style="363" customWidth="1"/>
    <col min="4874" max="5120" width="11.42578125" style="363"/>
    <col min="5121" max="5121" width="36.5703125" style="363" customWidth="1"/>
    <col min="5122" max="5122" width="17" style="363" customWidth="1"/>
    <col min="5123" max="5123" width="37" style="363" customWidth="1"/>
    <col min="5124" max="5124" width="16.28515625" style="363" customWidth="1"/>
    <col min="5125" max="5125" width="36.5703125" style="363" customWidth="1"/>
    <col min="5126" max="5126" width="17" style="363" customWidth="1"/>
    <col min="5127" max="5127" width="37" style="363" customWidth="1"/>
    <col min="5128" max="5128" width="16.28515625" style="363" customWidth="1"/>
    <col min="5129" max="5129" width="19.5703125" style="363" customWidth="1"/>
    <col min="5130" max="5376" width="11.42578125" style="363"/>
    <col min="5377" max="5377" width="36.5703125" style="363" customWidth="1"/>
    <col min="5378" max="5378" width="17" style="363" customWidth="1"/>
    <col min="5379" max="5379" width="37" style="363" customWidth="1"/>
    <col min="5380" max="5380" width="16.28515625" style="363" customWidth="1"/>
    <col min="5381" max="5381" width="36.5703125" style="363" customWidth="1"/>
    <col min="5382" max="5382" width="17" style="363" customWidth="1"/>
    <col min="5383" max="5383" width="37" style="363" customWidth="1"/>
    <col min="5384" max="5384" width="16.28515625" style="363" customWidth="1"/>
    <col min="5385" max="5385" width="19.5703125" style="363" customWidth="1"/>
    <col min="5386" max="5632" width="11.42578125" style="363"/>
    <col min="5633" max="5633" width="36.5703125" style="363" customWidth="1"/>
    <col min="5634" max="5634" width="17" style="363" customWidth="1"/>
    <col min="5635" max="5635" width="37" style="363" customWidth="1"/>
    <col min="5636" max="5636" width="16.28515625" style="363" customWidth="1"/>
    <col min="5637" max="5637" width="36.5703125" style="363" customWidth="1"/>
    <col min="5638" max="5638" width="17" style="363" customWidth="1"/>
    <col min="5639" max="5639" width="37" style="363" customWidth="1"/>
    <col min="5640" max="5640" width="16.28515625" style="363" customWidth="1"/>
    <col min="5641" max="5641" width="19.5703125" style="363" customWidth="1"/>
    <col min="5642" max="5888" width="11.42578125" style="363"/>
    <col min="5889" max="5889" width="36.5703125" style="363" customWidth="1"/>
    <col min="5890" max="5890" width="17" style="363" customWidth="1"/>
    <col min="5891" max="5891" width="37" style="363" customWidth="1"/>
    <col min="5892" max="5892" width="16.28515625" style="363" customWidth="1"/>
    <col min="5893" max="5893" width="36.5703125" style="363" customWidth="1"/>
    <col min="5894" max="5894" width="17" style="363" customWidth="1"/>
    <col min="5895" max="5895" width="37" style="363" customWidth="1"/>
    <col min="5896" max="5896" width="16.28515625" style="363" customWidth="1"/>
    <col min="5897" max="5897" width="19.5703125" style="363" customWidth="1"/>
    <col min="5898" max="6144" width="11.42578125" style="363"/>
    <col min="6145" max="6145" width="36.5703125" style="363" customWidth="1"/>
    <col min="6146" max="6146" width="17" style="363" customWidth="1"/>
    <col min="6147" max="6147" width="37" style="363" customWidth="1"/>
    <col min="6148" max="6148" width="16.28515625" style="363" customWidth="1"/>
    <col min="6149" max="6149" width="36.5703125" style="363" customWidth="1"/>
    <col min="6150" max="6150" width="17" style="363" customWidth="1"/>
    <col min="6151" max="6151" width="37" style="363" customWidth="1"/>
    <col min="6152" max="6152" width="16.28515625" style="363" customWidth="1"/>
    <col min="6153" max="6153" width="19.5703125" style="363" customWidth="1"/>
    <col min="6154" max="6400" width="11.42578125" style="363"/>
    <col min="6401" max="6401" width="36.5703125" style="363" customWidth="1"/>
    <col min="6402" max="6402" width="17" style="363" customWidth="1"/>
    <col min="6403" max="6403" width="37" style="363" customWidth="1"/>
    <col min="6404" max="6404" width="16.28515625" style="363" customWidth="1"/>
    <col min="6405" max="6405" width="36.5703125" style="363" customWidth="1"/>
    <col min="6406" max="6406" width="17" style="363" customWidth="1"/>
    <col min="6407" max="6407" width="37" style="363" customWidth="1"/>
    <col min="6408" max="6408" width="16.28515625" style="363" customWidth="1"/>
    <col min="6409" max="6409" width="19.5703125" style="363" customWidth="1"/>
    <col min="6410" max="6656" width="11.42578125" style="363"/>
    <col min="6657" max="6657" width="36.5703125" style="363" customWidth="1"/>
    <col min="6658" max="6658" width="17" style="363" customWidth="1"/>
    <col min="6659" max="6659" width="37" style="363" customWidth="1"/>
    <col min="6660" max="6660" width="16.28515625" style="363" customWidth="1"/>
    <col min="6661" max="6661" width="36.5703125" style="363" customWidth="1"/>
    <col min="6662" max="6662" width="17" style="363" customWidth="1"/>
    <col min="6663" max="6663" width="37" style="363" customWidth="1"/>
    <col min="6664" max="6664" width="16.28515625" style="363" customWidth="1"/>
    <col min="6665" max="6665" width="19.5703125" style="363" customWidth="1"/>
    <col min="6666" max="6912" width="11.42578125" style="363"/>
    <col min="6913" max="6913" width="36.5703125" style="363" customWidth="1"/>
    <col min="6914" max="6914" width="17" style="363" customWidth="1"/>
    <col min="6915" max="6915" width="37" style="363" customWidth="1"/>
    <col min="6916" max="6916" width="16.28515625" style="363" customWidth="1"/>
    <col min="6917" max="6917" width="36.5703125" style="363" customWidth="1"/>
    <col min="6918" max="6918" width="17" style="363" customWidth="1"/>
    <col min="6919" max="6919" width="37" style="363" customWidth="1"/>
    <col min="6920" max="6920" width="16.28515625" style="363" customWidth="1"/>
    <col min="6921" max="6921" width="19.5703125" style="363" customWidth="1"/>
    <col min="6922" max="7168" width="11.42578125" style="363"/>
    <col min="7169" max="7169" width="36.5703125" style="363" customWidth="1"/>
    <col min="7170" max="7170" width="17" style="363" customWidth="1"/>
    <col min="7171" max="7171" width="37" style="363" customWidth="1"/>
    <col min="7172" max="7172" width="16.28515625" style="363" customWidth="1"/>
    <col min="7173" max="7173" width="36.5703125" style="363" customWidth="1"/>
    <col min="7174" max="7174" width="17" style="363" customWidth="1"/>
    <col min="7175" max="7175" width="37" style="363" customWidth="1"/>
    <col min="7176" max="7176" width="16.28515625" style="363" customWidth="1"/>
    <col min="7177" max="7177" width="19.5703125" style="363" customWidth="1"/>
    <col min="7178" max="7424" width="11.42578125" style="363"/>
    <col min="7425" max="7425" width="36.5703125" style="363" customWidth="1"/>
    <col min="7426" max="7426" width="17" style="363" customWidth="1"/>
    <col min="7427" max="7427" width="37" style="363" customWidth="1"/>
    <col min="7428" max="7428" width="16.28515625" style="363" customWidth="1"/>
    <col min="7429" max="7429" width="36.5703125" style="363" customWidth="1"/>
    <col min="7430" max="7430" width="17" style="363" customWidth="1"/>
    <col min="7431" max="7431" width="37" style="363" customWidth="1"/>
    <col min="7432" max="7432" width="16.28515625" style="363" customWidth="1"/>
    <col min="7433" max="7433" width="19.5703125" style="363" customWidth="1"/>
    <col min="7434" max="7680" width="11.42578125" style="363"/>
    <col min="7681" max="7681" width="36.5703125" style="363" customWidth="1"/>
    <col min="7682" max="7682" width="17" style="363" customWidth="1"/>
    <col min="7683" max="7683" width="37" style="363" customWidth="1"/>
    <col min="7684" max="7684" width="16.28515625" style="363" customWidth="1"/>
    <col min="7685" max="7685" width="36.5703125" style="363" customWidth="1"/>
    <col min="7686" max="7686" width="17" style="363" customWidth="1"/>
    <col min="7687" max="7687" width="37" style="363" customWidth="1"/>
    <col min="7688" max="7688" width="16.28515625" style="363" customWidth="1"/>
    <col min="7689" max="7689" width="19.5703125" style="363" customWidth="1"/>
    <col min="7690" max="7936" width="11.42578125" style="363"/>
    <col min="7937" max="7937" width="36.5703125" style="363" customWidth="1"/>
    <col min="7938" max="7938" width="17" style="363" customWidth="1"/>
    <col min="7939" max="7939" width="37" style="363" customWidth="1"/>
    <col min="7940" max="7940" width="16.28515625" style="363" customWidth="1"/>
    <col min="7941" max="7941" width="36.5703125" style="363" customWidth="1"/>
    <col min="7942" max="7942" width="17" style="363" customWidth="1"/>
    <col min="7943" max="7943" width="37" style="363" customWidth="1"/>
    <col min="7944" max="7944" width="16.28515625" style="363" customWidth="1"/>
    <col min="7945" max="7945" width="19.5703125" style="363" customWidth="1"/>
    <col min="7946" max="8192" width="11.42578125" style="363"/>
    <col min="8193" max="8193" width="36.5703125" style="363" customWidth="1"/>
    <col min="8194" max="8194" width="17" style="363" customWidth="1"/>
    <col min="8195" max="8195" width="37" style="363" customWidth="1"/>
    <col min="8196" max="8196" width="16.28515625" style="363" customWidth="1"/>
    <col min="8197" max="8197" width="36.5703125" style="363" customWidth="1"/>
    <col min="8198" max="8198" width="17" style="363" customWidth="1"/>
    <col min="8199" max="8199" width="37" style="363" customWidth="1"/>
    <col min="8200" max="8200" width="16.28515625" style="363" customWidth="1"/>
    <col min="8201" max="8201" width="19.5703125" style="363" customWidth="1"/>
    <col min="8202" max="8448" width="11.42578125" style="363"/>
    <col min="8449" max="8449" width="36.5703125" style="363" customWidth="1"/>
    <col min="8450" max="8450" width="17" style="363" customWidth="1"/>
    <col min="8451" max="8451" width="37" style="363" customWidth="1"/>
    <col min="8452" max="8452" width="16.28515625" style="363" customWidth="1"/>
    <col min="8453" max="8453" width="36.5703125" style="363" customWidth="1"/>
    <col min="8454" max="8454" width="17" style="363" customWidth="1"/>
    <col min="8455" max="8455" width="37" style="363" customWidth="1"/>
    <col min="8456" max="8456" width="16.28515625" style="363" customWidth="1"/>
    <col min="8457" max="8457" width="19.5703125" style="363" customWidth="1"/>
    <col min="8458" max="8704" width="11.42578125" style="363"/>
    <col min="8705" max="8705" width="36.5703125" style="363" customWidth="1"/>
    <col min="8706" max="8706" width="17" style="363" customWidth="1"/>
    <col min="8707" max="8707" width="37" style="363" customWidth="1"/>
    <col min="8708" max="8708" width="16.28515625" style="363" customWidth="1"/>
    <col min="8709" max="8709" width="36.5703125" style="363" customWidth="1"/>
    <col min="8710" max="8710" width="17" style="363" customWidth="1"/>
    <col min="8711" max="8711" width="37" style="363" customWidth="1"/>
    <col min="8712" max="8712" width="16.28515625" style="363" customWidth="1"/>
    <col min="8713" max="8713" width="19.5703125" style="363" customWidth="1"/>
    <col min="8714" max="8960" width="11.42578125" style="363"/>
    <col min="8961" max="8961" width="36.5703125" style="363" customWidth="1"/>
    <col min="8962" max="8962" width="17" style="363" customWidth="1"/>
    <col min="8963" max="8963" width="37" style="363" customWidth="1"/>
    <col min="8964" max="8964" width="16.28515625" style="363" customWidth="1"/>
    <col min="8965" max="8965" width="36.5703125" style="363" customWidth="1"/>
    <col min="8966" max="8966" width="17" style="363" customWidth="1"/>
    <col min="8967" max="8967" width="37" style="363" customWidth="1"/>
    <col min="8968" max="8968" width="16.28515625" style="363" customWidth="1"/>
    <col min="8969" max="8969" width="19.5703125" style="363" customWidth="1"/>
    <col min="8970" max="9216" width="11.42578125" style="363"/>
    <col min="9217" max="9217" width="36.5703125" style="363" customWidth="1"/>
    <col min="9218" max="9218" width="17" style="363" customWidth="1"/>
    <col min="9219" max="9219" width="37" style="363" customWidth="1"/>
    <col min="9220" max="9220" width="16.28515625" style="363" customWidth="1"/>
    <col min="9221" max="9221" width="36.5703125" style="363" customWidth="1"/>
    <col min="9222" max="9222" width="17" style="363" customWidth="1"/>
    <col min="9223" max="9223" width="37" style="363" customWidth="1"/>
    <col min="9224" max="9224" width="16.28515625" style="363" customWidth="1"/>
    <col min="9225" max="9225" width="19.5703125" style="363" customWidth="1"/>
    <col min="9226" max="9472" width="11.42578125" style="363"/>
    <col min="9473" max="9473" width="36.5703125" style="363" customWidth="1"/>
    <col min="9474" max="9474" width="17" style="363" customWidth="1"/>
    <col min="9475" max="9475" width="37" style="363" customWidth="1"/>
    <col min="9476" max="9476" width="16.28515625" style="363" customWidth="1"/>
    <col min="9477" max="9477" width="36.5703125" style="363" customWidth="1"/>
    <col min="9478" max="9478" width="17" style="363" customWidth="1"/>
    <col min="9479" max="9479" width="37" style="363" customWidth="1"/>
    <col min="9480" max="9480" width="16.28515625" style="363" customWidth="1"/>
    <col min="9481" max="9481" width="19.5703125" style="363" customWidth="1"/>
    <col min="9482" max="9728" width="11.42578125" style="363"/>
    <col min="9729" max="9729" width="36.5703125" style="363" customWidth="1"/>
    <col min="9730" max="9730" width="17" style="363" customWidth="1"/>
    <col min="9731" max="9731" width="37" style="363" customWidth="1"/>
    <col min="9732" max="9732" width="16.28515625" style="363" customWidth="1"/>
    <col min="9733" max="9733" width="36.5703125" style="363" customWidth="1"/>
    <col min="9734" max="9734" width="17" style="363" customWidth="1"/>
    <col min="9735" max="9735" width="37" style="363" customWidth="1"/>
    <col min="9736" max="9736" width="16.28515625" style="363" customWidth="1"/>
    <col min="9737" max="9737" width="19.5703125" style="363" customWidth="1"/>
    <col min="9738" max="9984" width="11.42578125" style="363"/>
    <col min="9985" max="9985" width="36.5703125" style="363" customWidth="1"/>
    <col min="9986" max="9986" width="17" style="363" customWidth="1"/>
    <col min="9987" max="9987" width="37" style="363" customWidth="1"/>
    <col min="9988" max="9988" width="16.28515625" style="363" customWidth="1"/>
    <col min="9989" max="9989" width="36.5703125" style="363" customWidth="1"/>
    <col min="9990" max="9990" width="17" style="363" customWidth="1"/>
    <col min="9991" max="9991" width="37" style="363" customWidth="1"/>
    <col min="9992" max="9992" width="16.28515625" style="363" customWidth="1"/>
    <col min="9993" max="9993" width="19.5703125" style="363" customWidth="1"/>
    <col min="9994" max="10240" width="11.42578125" style="363"/>
    <col min="10241" max="10241" width="36.5703125" style="363" customWidth="1"/>
    <col min="10242" max="10242" width="17" style="363" customWidth="1"/>
    <col min="10243" max="10243" width="37" style="363" customWidth="1"/>
    <col min="10244" max="10244" width="16.28515625" style="363" customWidth="1"/>
    <col min="10245" max="10245" width="36.5703125" style="363" customWidth="1"/>
    <col min="10246" max="10246" width="17" style="363" customWidth="1"/>
    <col min="10247" max="10247" width="37" style="363" customWidth="1"/>
    <col min="10248" max="10248" width="16.28515625" style="363" customWidth="1"/>
    <col min="10249" max="10249" width="19.5703125" style="363" customWidth="1"/>
    <col min="10250" max="10496" width="11.42578125" style="363"/>
    <col min="10497" max="10497" width="36.5703125" style="363" customWidth="1"/>
    <col min="10498" max="10498" width="17" style="363" customWidth="1"/>
    <col min="10499" max="10499" width="37" style="363" customWidth="1"/>
    <col min="10500" max="10500" width="16.28515625" style="363" customWidth="1"/>
    <col min="10501" max="10501" width="36.5703125" style="363" customWidth="1"/>
    <col min="10502" max="10502" width="17" style="363" customWidth="1"/>
    <col min="10503" max="10503" width="37" style="363" customWidth="1"/>
    <col min="10504" max="10504" width="16.28515625" style="363" customWidth="1"/>
    <col min="10505" max="10505" width="19.5703125" style="363" customWidth="1"/>
    <col min="10506" max="10752" width="11.42578125" style="363"/>
    <col min="10753" max="10753" width="36.5703125" style="363" customWidth="1"/>
    <col min="10754" max="10754" width="17" style="363" customWidth="1"/>
    <col min="10755" max="10755" width="37" style="363" customWidth="1"/>
    <col min="10756" max="10756" width="16.28515625" style="363" customWidth="1"/>
    <col min="10757" max="10757" width="36.5703125" style="363" customWidth="1"/>
    <col min="10758" max="10758" width="17" style="363" customWidth="1"/>
    <col min="10759" max="10759" width="37" style="363" customWidth="1"/>
    <col min="10760" max="10760" width="16.28515625" style="363" customWidth="1"/>
    <col min="10761" max="10761" width="19.5703125" style="363" customWidth="1"/>
    <col min="10762" max="11008" width="11.42578125" style="363"/>
    <col min="11009" max="11009" width="36.5703125" style="363" customWidth="1"/>
    <col min="11010" max="11010" width="17" style="363" customWidth="1"/>
    <col min="11011" max="11011" width="37" style="363" customWidth="1"/>
    <col min="11012" max="11012" width="16.28515625" style="363" customWidth="1"/>
    <col min="11013" max="11013" width="36.5703125" style="363" customWidth="1"/>
    <col min="11014" max="11014" width="17" style="363" customWidth="1"/>
    <col min="11015" max="11015" width="37" style="363" customWidth="1"/>
    <col min="11016" max="11016" width="16.28515625" style="363" customWidth="1"/>
    <col min="11017" max="11017" width="19.5703125" style="363" customWidth="1"/>
    <col min="11018" max="11264" width="11.42578125" style="363"/>
    <col min="11265" max="11265" width="36.5703125" style="363" customWidth="1"/>
    <col min="11266" max="11266" width="17" style="363" customWidth="1"/>
    <col min="11267" max="11267" width="37" style="363" customWidth="1"/>
    <col min="11268" max="11268" width="16.28515625" style="363" customWidth="1"/>
    <col min="11269" max="11269" width="36.5703125" style="363" customWidth="1"/>
    <col min="11270" max="11270" width="17" style="363" customWidth="1"/>
    <col min="11271" max="11271" width="37" style="363" customWidth="1"/>
    <col min="11272" max="11272" width="16.28515625" style="363" customWidth="1"/>
    <col min="11273" max="11273" width="19.5703125" style="363" customWidth="1"/>
    <col min="11274" max="11520" width="11.42578125" style="363"/>
    <col min="11521" max="11521" width="36.5703125" style="363" customWidth="1"/>
    <col min="11522" max="11522" width="17" style="363" customWidth="1"/>
    <col min="11523" max="11523" width="37" style="363" customWidth="1"/>
    <col min="11524" max="11524" width="16.28515625" style="363" customWidth="1"/>
    <col min="11525" max="11525" width="36.5703125" style="363" customWidth="1"/>
    <col min="11526" max="11526" width="17" style="363" customWidth="1"/>
    <col min="11527" max="11527" width="37" style="363" customWidth="1"/>
    <col min="11528" max="11528" width="16.28515625" style="363" customWidth="1"/>
    <col min="11529" max="11529" width="19.5703125" style="363" customWidth="1"/>
    <col min="11530" max="11776" width="11.42578125" style="363"/>
    <col min="11777" max="11777" width="36.5703125" style="363" customWidth="1"/>
    <col min="11778" max="11778" width="17" style="363" customWidth="1"/>
    <col min="11779" max="11779" width="37" style="363" customWidth="1"/>
    <col min="11780" max="11780" width="16.28515625" style="363" customWidth="1"/>
    <col min="11781" max="11781" width="36.5703125" style="363" customWidth="1"/>
    <col min="11782" max="11782" width="17" style="363" customWidth="1"/>
    <col min="11783" max="11783" width="37" style="363" customWidth="1"/>
    <col min="11784" max="11784" width="16.28515625" style="363" customWidth="1"/>
    <col min="11785" max="11785" width="19.5703125" style="363" customWidth="1"/>
    <col min="11786" max="12032" width="11.42578125" style="363"/>
    <col min="12033" max="12033" width="36.5703125" style="363" customWidth="1"/>
    <col min="12034" max="12034" width="17" style="363" customWidth="1"/>
    <col min="12035" max="12035" width="37" style="363" customWidth="1"/>
    <col min="12036" max="12036" width="16.28515625" style="363" customWidth="1"/>
    <col min="12037" max="12037" width="36.5703125" style="363" customWidth="1"/>
    <col min="12038" max="12038" width="17" style="363" customWidth="1"/>
    <col min="12039" max="12039" width="37" style="363" customWidth="1"/>
    <col min="12040" max="12040" width="16.28515625" style="363" customWidth="1"/>
    <col min="12041" max="12041" width="19.5703125" style="363" customWidth="1"/>
    <col min="12042" max="12288" width="11.42578125" style="363"/>
    <col min="12289" max="12289" width="36.5703125" style="363" customWidth="1"/>
    <col min="12290" max="12290" width="17" style="363" customWidth="1"/>
    <col min="12291" max="12291" width="37" style="363" customWidth="1"/>
    <col min="12292" max="12292" width="16.28515625" style="363" customWidth="1"/>
    <col min="12293" max="12293" width="36.5703125" style="363" customWidth="1"/>
    <col min="12294" max="12294" width="17" style="363" customWidth="1"/>
    <col min="12295" max="12295" width="37" style="363" customWidth="1"/>
    <col min="12296" max="12296" width="16.28515625" style="363" customWidth="1"/>
    <col min="12297" max="12297" width="19.5703125" style="363" customWidth="1"/>
    <col min="12298" max="12544" width="11.42578125" style="363"/>
    <col min="12545" max="12545" width="36.5703125" style="363" customWidth="1"/>
    <col min="12546" max="12546" width="17" style="363" customWidth="1"/>
    <col min="12547" max="12547" width="37" style="363" customWidth="1"/>
    <col min="12548" max="12548" width="16.28515625" style="363" customWidth="1"/>
    <col min="12549" max="12549" width="36.5703125" style="363" customWidth="1"/>
    <col min="12550" max="12550" width="17" style="363" customWidth="1"/>
    <col min="12551" max="12551" width="37" style="363" customWidth="1"/>
    <col min="12552" max="12552" width="16.28515625" style="363" customWidth="1"/>
    <col min="12553" max="12553" width="19.5703125" style="363" customWidth="1"/>
    <col min="12554" max="12800" width="11.42578125" style="363"/>
    <col min="12801" max="12801" width="36.5703125" style="363" customWidth="1"/>
    <col min="12802" max="12802" width="17" style="363" customWidth="1"/>
    <col min="12803" max="12803" width="37" style="363" customWidth="1"/>
    <col min="12804" max="12804" width="16.28515625" style="363" customWidth="1"/>
    <col min="12805" max="12805" width="36.5703125" style="363" customWidth="1"/>
    <col min="12806" max="12806" width="17" style="363" customWidth="1"/>
    <col min="12807" max="12807" width="37" style="363" customWidth="1"/>
    <col min="12808" max="12808" width="16.28515625" style="363" customWidth="1"/>
    <col min="12809" max="12809" width="19.5703125" style="363" customWidth="1"/>
    <col min="12810" max="13056" width="11.42578125" style="363"/>
    <col min="13057" max="13057" width="36.5703125" style="363" customWidth="1"/>
    <col min="13058" max="13058" width="17" style="363" customWidth="1"/>
    <col min="13059" max="13059" width="37" style="363" customWidth="1"/>
    <col min="13060" max="13060" width="16.28515625" style="363" customWidth="1"/>
    <col min="13061" max="13061" width="36.5703125" style="363" customWidth="1"/>
    <col min="13062" max="13062" width="17" style="363" customWidth="1"/>
    <col min="13063" max="13063" width="37" style="363" customWidth="1"/>
    <col min="13064" max="13064" width="16.28515625" style="363" customWidth="1"/>
    <col min="13065" max="13065" width="19.5703125" style="363" customWidth="1"/>
    <col min="13066" max="13312" width="11.42578125" style="363"/>
    <col min="13313" max="13313" width="36.5703125" style="363" customWidth="1"/>
    <col min="13314" max="13314" width="17" style="363" customWidth="1"/>
    <col min="13315" max="13315" width="37" style="363" customWidth="1"/>
    <col min="13316" max="13316" width="16.28515625" style="363" customWidth="1"/>
    <col min="13317" max="13317" width="36.5703125" style="363" customWidth="1"/>
    <col min="13318" max="13318" width="17" style="363" customWidth="1"/>
    <col min="13319" max="13319" width="37" style="363" customWidth="1"/>
    <col min="13320" max="13320" width="16.28515625" style="363" customWidth="1"/>
    <col min="13321" max="13321" width="19.5703125" style="363" customWidth="1"/>
    <col min="13322" max="13568" width="11.42578125" style="363"/>
    <col min="13569" max="13569" width="36.5703125" style="363" customWidth="1"/>
    <col min="13570" max="13570" width="17" style="363" customWidth="1"/>
    <col min="13571" max="13571" width="37" style="363" customWidth="1"/>
    <col min="13572" max="13572" width="16.28515625" style="363" customWidth="1"/>
    <col min="13573" max="13573" width="36.5703125" style="363" customWidth="1"/>
    <col min="13574" max="13574" width="17" style="363" customWidth="1"/>
    <col min="13575" max="13575" width="37" style="363" customWidth="1"/>
    <col min="13576" max="13576" width="16.28515625" style="363" customWidth="1"/>
    <col min="13577" max="13577" width="19.5703125" style="363" customWidth="1"/>
    <col min="13578" max="13824" width="11.42578125" style="363"/>
    <col min="13825" max="13825" width="36.5703125" style="363" customWidth="1"/>
    <col min="13826" max="13826" width="17" style="363" customWidth="1"/>
    <col min="13827" max="13827" width="37" style="363" customWidth="1"/>
    <col min="13828" max="13828" width="16.28515625" style="363" customWidth="1"/>
    <col min="13829" max="13829" width="36.5703125" style="363" customWidth="1"/>
    <col min="13830" max="13830" width="17" style="363" customWidth="1"/>
    <col min="13831" max="13831" width="37" style="363" customWidth="1"/>
    <col min="13832" max="13832" width="16.28515625" style="363" customWidth="1"/>
    <col min="13833" max="13833" width="19.5703125" style="363" customWidth="1"/>
    <col min="13834" max="14080" width="11.42578125" style="363"/>
    <col min="14081" max="14081" width="36.5703125" style="363" customWidth="1"/>
    <col min="14082" max="14082" width="17" style="363" customWidth="1"/>
    <col min="14083" max="14083" width="37" style="363" customWidth="1"/>
    <col min="14084" max="14084" width="16.28515625" style="363" customWidth="1"/>
    <col min="14085" max="14085" width="36.5703125" style="363" customWidth="1"/>
    <col min="14086" max="14086" width="17" style="363" customWidth="1"/>
    <col min="14087" max="14087" width="37" style="363" customWidth="1"/>
    <col min="14088" max="14088" width="16.28515625" style="363" customWidth="1"/>
    <col min="14089" max="14089" width="19.5703125" style="363" customWidth="1"/>
    <col min="14090" max="14336" width="11.42578125" style="363"/>
    <col min="14337" max="14337" width="36.5703125" style="363" customWidth="1"/>
    <col min="14338" max="14338" width="17" style="363" customWidth="1"/>
    <col min="14339" max="14339" width="37" style="363" customWidth="1"/>
    <col min="14340" max="14340" width="16.28515625" style="363" customWidth="1"/>
    <col min="14341" max="14341" width="36.5703125" style="363" customWidth="1"/>
    <col min="14342" max="14342" width="17" style="363" customWidth="1"/>
    <col min="14343" max="14343" width="37" style="363" customWidth="1"/>
    <col min="14344" max="14344" width="16.28515625" style="363" customWidth="1"/>
    <col min="14345" max="14345" width="19.5703125" style="363" customWidth="1"/>
    <col min="14346" max="14592" width="11.42578125" style="363"/>
    <col min="14593" max="14593" width="36.5703125" style="363" customWidth="1"/>
    <col min="14594" max="14594" width="17" style="363" customWidth="1"/>
    <col min="14595" max="14595" width="37" style="363" customWidth="1"/>
    <col min="14596" max="14596" width="16.28515625" style="363" customWidth="1"/>
    <col min="14597" max="14597" width="36.5703125" style="363" customWidth="1"/>
    <col min="14598" max="14598" width="17" style="363" customWidth="1"/>
    <col min="14599" max="14599" width="37" style="363" customWidth="1"/>
    <col min="14600" max="14600" width="16.28515625" style="363" customWidth="1"/>
    <col min="14601" max="14601" width="19.5703125" style="363" customWidth="1"/>
    <col min="14602" max="14848" width="11.42578125" style="363"/>
    <col min="14849" max="14849" width="36.5703125" style="363" customWidth="1"/>
    <col min="14850" max="14850" width="17" style="363" customWidth="1"/>
    <col min="14851" max="14851" width="37" style="363" customWidth="1"/>
    <col min="14852" max="14852" width="16.28515625" style="363" customWidth="1"/>
    <col min="14853" max="14853" width="36.5703125" style="363" customWidth="1"/>
    <col min="14854" max="14854" width="17" style="363" customWidth="1"/>
    <col min="14855" max="14855" width="37" style="363" customWidth="1"/>
    <col min="14856" max="14856" width="16.28515625" style="363" customWidth="1"/>
    <col min="14857" max="14857" width="19.5703125" style="363" customWidth="1"/>
    <col min="14858" max="15104" width="11.42578125" style="363"/>
    <col min="15105" max="15105" width="36.5703125" style="363" customWidth="1"/>
    <col min="15106" max="15106" width="17" style="363" customWidth="1"/>
    <col min="15107" max="15107" width="37" style="363" customWidth="1"/>
    <col min="15108" max="15108" width="16.28515625" style="363" customWidth="1"/>
    <col min="15109" max="15109" width="36.5703125" style="363" customWidth="1"/>
    <col min="15110" max="15110" width="17" style="363" customWidth="1"/>
    <col min="15111" max="15111" width="37" style="363" customWidth="1"/>
    <col min="15112" max="15112" width="16.28515625" style="363" customWidth="1"/>
    <col min="15113" max="15113" width="19.5703125" style="363" customWidth="1"/>
    <col min="15114" max="15360" width="11.42578125" style="363"/>
    <col min="15361" max="15361" width="36.5703125" style="363" customWidth="1"/>
    <col min="15362" max="15362" width="17" style="363" customWidth="1"/>
    <col min="15363" max="15363" width="37" style="363" customWidth="1"/>
    <col min="15364" max="15364" width="16.28515625" style="363" customWidth="1"/>
    <col min="15365" max="15365" width="36.5703125" style="363" customWidth="1"/>
    <col min="15366" max="15366" width="17" style="363" customWidth="1"/>
    <col min="15367" max="15367" width="37" style="363" customWidth="1"/>
    <col min="15368" max="15368" width="16.28515625" style="363" customWidth="1"/>
    <col min="15369" max="15369" width="19.5703125" style="363" customWidth="1"/>
    <col min="15370" max="15616" width="11.42578125" style="363"/>
    <col min="15617" max="15617" width="36.5703125" style="363" customWidth="1"/>
    <col min="15618" max="15618" width="17" style="363" customWidth="1"/>
    <col min="15619" max="15619" width="37" style="363" customWidth="1"/>
    <col min="15620" max="15620" width="16.28515625" style="363" customWidth="1"/>
    <col min="15621" max="15621" width="36.5703125" style="363" customWidth="1"/>
    <col min="15622" max="15622" width="17" style="363" customWidth="1"/>
    <col min="15623" max="15623" width="37" style="363" customWidth="1"/>
    <col min="15624" max="15624" width="16.28515625" style="363" customWidth="1"/>
    <col min="15625" max="15625" width="19.5703125" style="363" customWidth="1"/>
    <col min="15626" max="15872" width="11.42578125" style="363"/>
    <col min="15873" max="15873" width="36.5703125" style="363" customWidth="1"/>
    <col min="15874" max="15874" width="17" style="363" customWidth="1"/>
    <col min="15875" max="15875" width="37" style="363" customWidth="1"/>
    <col min="15876" max="15876" width="16.28515625" style="363" customWidth="1"/>
    <col min="15877" max="15877" width="36.5703125" style="363" customWidth="1"/>
    <col min="15878" max="15878" width="17" style="363" customWidth="1"/>
    <col min="15879" max="15879" width="37" style="363" customWidth="1"/>
    <col min="15880" max="15880" width="16.28515625" style="363" customWidth="1"/>
    <col min="15881" max="15881" width="19.5703125" style="363" customWidth="1"/>
    <col min="15882" max="16128" width="11.42578125" style="363"/>
    <col min="16129" max="16129" width="36.5703125" style="363" customWidth="1"/>
    <col min="16130" max="16130" width="17" style="363" customWidth="1"/>
    <col min="16131" max="16131" width="37" style="363" customWidth="1"/>
    <col min="16132" max="16132" width="16.28515625" style="363" customWidth="1"/>
    <col min="16133" max="16133" width="36.5703125" style="363" customWidth="1"/>
    <col min="16134" max="16134" width="17" style="363" customWidth="1"/>
    <col min="16135" max="16135" width="37" style="363" customWidth="1"/>
    <col min="16136" max="16136" width="16.28515625" style="363" customWidth="1"/>
    <col min="16137" max="16137" width="19.5703125" style="363" customWidth="1"/>
    <col min="16138" max="16384" width="11.42578125" style="363"/>
  </cols>
  <sheetData>
    <row r="1" spans="1:23" ht="14.25" customHeight="1">
      <c r="A1" s="1062" t="s">
        <v>242</v>
      </c>
      <c r="B1" s="1062"/>
      <c r="C1" s="360" t="s">
        <v>122</v>
      </c>
      <c r="D1" s="361">
        <f ca="1">TODAY()</f>
        <v>42794</v>
      </c>
      <c r="E1" s="1062" t="s">
        <v>242</v>
      </c>
      <c r="F1" s="1062"/>
      <c r="G1" s="360" t="s">
        <v>122</v>
      </c>
      <c r="H1" s="361">
        <f ca="1">TODAY()</f>
        <v>42794</v>
      </c>
    </row>
    <row r="2" spans="1:23" s="367" customFormat="1" ht="14.25" customHeight="1">
      <c r="A2" s="1062"/>
      <c r="B2" s="1062"/>
      <c r="C2" s="364"/>
      <c r="D2" s="442"/>
      <c r="E2" s="1062"/>
      <c r="F2" s="1062"/>
      <c r="G2" s="364"/>
      <c r="H2" s="442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</row>
    <row r="3" spans="1:23" s="367" customFormat="1" ht="11.25" customHeight="1">
      <c r="A3" s="1063" t="s">
        <v>1</v>
      </c>
      <c r="B3" s="1063"/>
      <c r="D3" s="368" t="s">
        <v>226</v>
      </c>
      <c r="E3" s="1063" t="s">
        <v>1</v>
      </c>
      <c r="F3" s="1063"/>
      <c r="H3" s="368" t="s">
        <v>227</v>
      </c>
    </row>
    <row r="4" spans="1:23" s="367" customFormat="1" ht="15" customHeight="1">
      <c r="A4" s="1092">
        <f>'1- Identification'!F9</f>
        <v>0</v>
      </c>
      <c r="B4" s="1093"/>
      <c r="C4" s="1088" t="s">
        <v>125</v>
      </c>
      <c r="D4" s="1090">
        <f>'1- Identification'!F14</f>
        <v>0</v>
      </c>
      <c r="E4" s="1092">
        <f>A4</f>
        <v>0</v>
      </c>
      <c r="F4" s="1093"/>
      <c r="G4" s="1088" t="s">
        <v>126</v>
      </c>
      <c r="H4" s="1090">
        <f>'1- Identification'!F15</f>
        <v>0</v>
      </c>
    </row>
    <row r="5" spans="1:23" s="373" customFormat="1" ht="16.5" customHeight="1" thickBot="1">
      <c r="A5" s="1094"/>
      <c r="B5" s="1095"/>
      <c r="C5" s="1096"/>
      <c r="D5" s="1097"/>
      <c r="E5" s="1094"/>
      <c r="F5" s="1095"/>
      <c r="G5" s="1089"/>
      <c r="H5" s="1091"/>
    </row>
    <row r="6" spans="1:23" s="373" customFormat="1" ht="27" customHeight="1" thickBot="1">
      <c r="A6" s="428" t="s">
        <v>225</v>
      </c>
      <c r="B6" s="443">
        <f>D6+H6</f>
        <v>0</v>
      </c>
      <c r="C6" s="444" t="s">
        <v>228</v>
      </c>
      <c r="D6" s="444">
        <f>'7- Charges et Prod Péri-Extra'!C6</f>
        <v>0</v>
      </c>
      <c r="E6" s="428" t="s">
        <v>225</v>
      </c>
      <c r="F6" s="443">
        <f>B6</f>
        <v>0</v>
      </c>
      <c r="G6" s="444" t="s">
        <v>228</v>
      </c>
      <c r="H6" s="444">
        <f>'7- Charges et Prod Péri-Extra'!D6</f>
        <v>0</v>
      </c>
    </row>
    <row r="7" spans="1:23" ht="18" customHeight="1" thickBot="1">
      <c r="A7" s="445" t="s">
        <v>127</v>
      </c>
      <c r="B7" s="446" t="s">
        <v>128</v>
      </c>
      <c r="C7" s="374" t="s">
        <v>129</v>
      </c>
      <c r="D7" s="375" t="s">
        <v>128</v>
      </c>
      <c r="E7" s="374" t="s">
        <v>127</v>
      </c>
      <c r="F7" s="375" t="s">
        <v>128</v>
      </c>
      <c r="G7" s="445" t="s">
        <v>129</v>
      </c>
      <c r="H7" s="446" t="s">
        <v>128</v>
      </c>
      <c r="M7" s="362" t="s">
        <v>265</v>
      </c>
    </row>
    <row r="8" spans="1:23" ht="17.25" customHeight="1" thickBot="1">
      <c r="A8" s="378" t="s">
        <v>130</v>
      </c>
      <c r="B8" s="379">
        <f>SUM(B9:B15)</f>
        <v>0</v>
      </c>
      <c r="C8" s="378" t="s">
        <v>131</v>
      </c>
      <c r="D8" s="380">
        <f>SUM(D9:D21)</f>
        <v>0</v>
      </c>
      <c r="E8" s="378" t="s">
        <v>130</v>
      </c>
      <c r="F8" s="379">
        <f>SUM(F9:F15)</f>
        <v>0</v>
      </c>
      <c r="G8" s="378" t="s">
        <v>131</v>
      </c>
      <c r="H8" s="380">
        <f>SUM(H9:H21)</f>
        <v>0</v>
      </c>
    </row>
    <row r="9" spans="1:23">
      <c r="A9" s="382" t="s">
        <v>132</v>
      </c>
      <c r="B9" s="457">
        <f>IF(B6=0,0,('6- Compte de résultat 2016'!B8/'8-Périscolaire et Extrascolaire'!B6*'8-Périscolaire et Extrascolaire'!D6))</f>
        <v>0</v>
      </c>
      <c r="C9" s="382" t="s">
        <v>133</v>
      </c>
      <c r="D9" s="448">
        <f>IF(D6=0,0,('6- Compte de résultat 2016'!D8/'8-Périscolaire et Extrascolaire'!B6*'8-Périscolaire et Extrascolaire'!D6))</f>
        <v>0</v>
      </c>
      <c r="E9" s="382" t="s">
        <v>132</v>
      </c>
      <c r="F9" s="447"/>
      <c r="G9" s="382" t="s">
        <v>133</v>
      </c>
      <c r="H9" s="448">
        <f>IF(H6=0,0,('6- Compte de résultat 2016'!D8/'8-Périscolaire et Extrascolaire'!F6*'8-Périscolaire et Extrascolaire'!H6))</f>
        <v>0</v>
      </c>
    </row>
    <row r="10" spans="1:23">
      <c r="A10" s="386" t="s">
        <v>134</v>
      </c>
      <c r="B10" s="457">
        <f>IF(B6=0,0,('6- Compte de résultat 2016'!B9/'8-Périscolaire et Extrascolaire'!B6*'8-Périscolaire et Extrascolaire'!D6))</f>
        <v>0</v>
      </c>
      <c r="C10" s="386" t="s">
        <v>135</v>
      </c>
      <c r="D10" s="448">
        <f>IF(D6=0,0,('6- Compte de résultat 2016'!D9/'8-Périscolaire et Extrascolaire'!B6*'8-Périscolaire et Extrascolaire'!D6))</f>
        <v>0</v>
      </c>
      <c r="E10" s="386" t="s">
        <v>134</v>
      </c>
      <c r="F10" s="449"/>
      <c r="G10" s="386" t="s">
        <v>135</v>
      </c>
      <c r="H10" s="448">
        <f>IF(H6=0,0,('6- Compte de résultat 2016'!D9/'8-Périscolaire et Extrascolaire'!F6*'8-Périscolaire et Extrascolaire'!H6))</f>
        <v>0</v>
      </c>
    </row>
    <row r="11" spans="1:23">
      <c r="A11" s="386" t="s">
        <v>136</v>
      </c>
      <c r="B11" s="457">
        <f>IF(B6=0,0,('6- Compte de résultat 2016'!B10/'8-Périscolaire et Extrascolaire'!B6*'8-Périscolaire et Extrascolaire'!D6))</f>
        <v>0</v>
      </c>
      <c r="C11" s="386" t="s">
        <v>137</v>
      </c>
      <c r="D11" s="448">
        <f>IF(D6=0,0,('6- Compte de résultat 2016'!D10/'8-Périscolaire et Extrascolaire'!B6*'8-Périscolaire et Extrascolaire'!D6))</f>
        <v>0</v>
      </c>
      <c r="E11" s="386" t="s">
        <v>136</v>
      </c>
      <c r="F11" s="449"/>
      <c r="G11" s="386" t="s">
        <v>137</v>
      </c>
      <c r="H11" s="448">
        <f>IF(H6=0,0,('6- Compte de résultat 2016'!D10/'8-Périscolaire et Extrascolaire'!F6*'8-Périscolaire et Extrascolaire'!H6))</f>
        <v>0</v>
      </c>
    </row>
    <row r="12" spans="1:23">
      <c r="A12" s="386" t="s">
        <v>138</v>
      </c>
      <c r="B12" s="458">
        <f>IF(B6=0,0,('6- Compte de résultat 2016'!B11/'8-Périscolaire et Extrascolaire'!B6*'8-Périscolaire et Extrascolaire'!D6))</f>
        <v>0</v>
      </c>
      <c r="C12" s="386" t="s">
        <v>139</v>
      </c>
      <c r="D12" s="448">
        <f>IF(D6=0,0,('6- Compte de résultat 2016'!D11/'8-Périscolaire et Extrascolaire'!B6*'8-Périscolaire et Extrascolaire'!D6))</f>
        <v>0</v>
      </c>
      <c r="E12" s="386" t="s">
        <v>138</v>
      </c>
      <c r="F12" s="449"/>
      <c r="G12" s="386" t="s">
        <v>139</v>
      </c>
      <c r="H12" s="448">
        <f>IF(H6=0,0,('6- Compte de résultat 2016'!D11/'8-Périscolaire et Extrascolaire'!F6*'8-Périscolaire et Extrascolaire'!H6))</f>
        <v>0</v>
      </c>
    </row>
    <row r="13" spans="1:23">
      <c r="A13" s="386" t="s">
        <v>140</v>
      </c>
      <c r="B13" s="458">
        <f>IF(B6=0,0,('6- Compte de résultat 2016'!B12/'8-Périscolaire et Extrascolaire'!B6*'8-Périscolaire et Extrascolaire'!D6))</f>
        <v>0</v>
      </c>
      <c r="C13" s="386" t="s">
        <v>141</v>
      </c>
      <c r="D13" s="448">
        <f>IF(D6=0,0,('6- Compte de résultat 2016'!D12/'8-Périscolaire et Extrascolaire'!B6*'8-Périscolaire et Extrascolaire'!D6))</f>
        <v>0</v>
      </c>
      <c r="E13" s="386" t="s">
        <v>140</v>
      </c>
      <c r="F13" s="449"/>
      <c r="G13" s="386" t="s">
        <v>141</v>
      </c>
      <c r="H13" s="448">
        <f>IF(H6=0,0,('6- Compte de résultat 2016'!D12/'8-Périscolaire et Extrascolaire'!F6*'8-Périscolaire et Extrascolaire'!H6))</f>
        <v>0</v>
      </c>
    </row>
    <row r="14" spans="1:23">
      <c r="A14" s="386" t="s">
        <v>142</v>
      </c>
      <c r="B14" s="458">
        <f>IF(B6=0,0,('6- Compte de résultat 2016'!B13/'8-Périscolaire et Extrascolaire'!B6*'8-Périscolaire et Extrascolaire'!D6))</f>
        <v>0</v>
      </c>
      <c r="C14" s="386" t="s">
        <v>143</v>
      </c>
      <c r="D14" s="448">
        <f>IF(D6=0,0,('6- Compte de résultat 2016'!D13/'8-Périscolaire et Extrascolaire'!B6*'8-Périscolaire et Extrascolaire'!D6))</f>
        <v>0</v>
      </c>
      <c r="E14" s="386" t="s">
        <v>142</v>
      </c>
      <c r="F14" s="449"/>
      <c r="G14" s="386" t="s">
        <v>143</v>
      </c>
      <c r="H14" s="448">
        <f>IF(H6=0,0,('6- Compte de résultat 2016'!D13/'8-Périscolaire et Extrascolaire'!F6*'8-Périscolaire et Extrascolaire'!H6))</f>
        <v>0</v>
      </c>
      <c r="I14" s="389"/>
    </row>
    <row r="15" spans="1:23" ht="13.5" thickBot="1">
      <c r="A15" s="396" t="str">
        <f>IF('6- Compte de résultat 2016'!A14="","",'6- Compte de résultat 2016'!A14)</f>
        <v/>
      </c>
      <c r="B15" s="459">
        <f>IF(B6=0,0,('6- Compte de résultat 2016'!B14/'8-Périscolaire et Extrascolaire'!B6*'8-Périscolaire et Extrascolaire'!D6))</f>
        <v>0</v>
      </c>
      <c r="C15" s="386" t="s">
        <v>144</v>
      </c>
      <c r="D15" s="448">
        <f>IF(D6=0,0,('6- Compte de résultat 2016'!D14/'8-Périscolaire et Extrascolaire'!B6*'8-Périscolaire et Extrascolaire'!D6))</f>
        <v>0</v>
      </c>
      <c r="E15" s="396" t="str">
        <f>IF('6- Compte de résultat 2016'!A14="","",'6- Compte de résultat 2016'!A14)</f>
        <v/>
      </c>
      <c r="F15" s="449"/>
      <c r="G15" s="386" t="s">
        <v>144</v>
      </c>
      <c r="H15" s="448">
        <f>IF(H6=0,0,('6- Compte de résultat 2016'!D14/'8-Périscolaire et Extrascolaire'!F6*'8-Périscolaire et Extrascolaire'!H6))</f>
        <v>0</v>
      </c>
    </row>
    <row r="16" spans="1:23" ht="23.25" thickBot="1">
      <c r="A16" s="378" t="s">
        <v>145</v>
      </c>
      <c r="B16" s="380">
        <f>SUM(B17:B21)</f>
        <v>0</v>
      </c>
      <c r="C16" s="542" t="str">
        <f>IF('6- Compte de résultat 2016'!C15="","",'6- Compte de résultat 2016'!C15)</f>
        <v/>
      </c>
      <c r="D16" s="448">
        <f>IF(D6=0,0,('6- Compte de résultat 2016'!D15/'8-Périscolaire et Extrascolaire'!B6*'8-Périscolaire et Extrascolaire'!D6))</f>
        <v>0</v>
      </c>
      <c r="E16" s="378" t="s">
        <v>145</v>
      </c>
      <c r="F16" s="380">
        <f>SUM(F17:F21)</f>
        <v>0</v>
      </c>
      <c r="G16" s="542" t="str">
        <f>IF('6- Compte de résultat 2016'!C15="","",'6- Compte de résultat 2016'!C15)</f>
        <v/>
      </c>
      <c r="H16" s="448">
        <f>IF(H6=0,0,('6- Compte de résultat 2016'!D15/'8-Périscolaire et Extrascolaire'!F6*'8-Périscolaire et Extrascolaire'!H6))</f>
        <v>0</v>
      </c>
    </row>
    <row r="17" spans="1:8">
      <c r="A17" s="382" t="s">
        <v>146</v>
      </c>
      <c r="B17" s="448">
        <f>IF(B6=0,0,('6- Compte de résultat 2016'!B16/'8-Périscolaire et Extrascolaire'!B6*'8-Périscolaire et Extrascolaire'!D6))</f>
        <v>0</v>
      </c>
      <c r="C17" s="651" t="str">
        <f>IF('6- Compte de résultat 2016'!C16="","",'6- Compte de résultat 2016'!C16)</f>
        <v/>
      </c>
      <c r="D17" s="652">
        <f>IF(D6=0,0,('6- Compte de résultat 2016'!D16/'8-Périscolaire et Extrascolaire'!B6*'8-Périscolaire et Extrascolaire'!D6))</f>
        <v>0</v>
      </c>
      <c r="E17" s="382" t="s">
        <v>146</v>
      </c>
      <c r="F17" s="448">
        <f>IF(F6=0,0,('6- Compte de résultat 2016'!B16/'8-Périscolaire et Extrascolaire'!F6*'8-Périscolaire et Extrascolaire'!H6))</f>
        <v>0</v>
      </c>
      <c r="G17" s="651" t="str">
        <f>IF('6- Compte de résultat 2016'!C16="","",'6- Compte de résultat 2016'!C16)</f>
        <v/>
      </c>
      <c r="H17" s="652">
        <f>IF(H6=0,0,('6- Compte de résultat 2016'!D16/'8-Périscolaire et Extrascolaire'!F6*'8-Périscolaire et Extrascolaire'!H6))</f>
        <v>0</v>
      </c>
    </row>
    <row r="18" spans="1:8">
      <c r="A18" s="386" t="s">
        <v>147</v>
      </c>
      <c r="B18" s="394">
        <f>IF(B6=0,0,('6- Compte de résultat 2016'!B17/'8-Périscolaire et Extrascolaire'!B6*'8-Périscolaire et Extrascolaire'!D6))</f>
        <v>0</v>
      </c>
      <c r="C18" s="651" t="str">
        <f>IF('6- Compte de résultat 2016'!C17="","",'6- Compte de résultat 2016'!C17)</f>
        <v/>
      </c>
      <c r="D18" s="652">
        <f>IF(D6=0,0,('6- Compte de résultat 2016'!D17/'8-Périscolaire et Extrascolaire'!B6*'8-Périscolaire et Extrascolaire'!D6))</f>
        <v>0</v>
      </c>
      <c r="E18" s="386" t="s">
        <v>147</v>
      </c>
      <c r="F18" s="448">
        <f>IF(F6=0,0,('6- Compte de résultat 2016'!B17/'8-Périscolaire et Extrascolaire'!F6*'8-Périscolaire et Extrascolaire'!H6))</f>
        <v>0</v>
      </c>
      <c r="G18" s="651" t="str">
        <f>IF('6- Compte de résultat 2016'!C17="","",'6- Compte de résultat 2016'!C17)</f>
        <v/>
      </c>
      <c r="H18" s="652">
        <f>IF(H6=0,0,('6- Compte de résultat 2016'!D17/'8-Périscolaire et Extrascolaire'!F6*'8-Périscolaire et Extrascolaire'!H6))</f>
        <v>0</v>
      </c>
    </row>
    <row r="19" spans="1:8">
      <c r="A19" s="386" t="s">
        <v>148</v>
      </c>
      <c r="B19" s="394">
        <f>IF(B6=0,0,('6- Compte de résultat 2016'!B18/'8-Périscolaire et Extrascolaire'!B6*'8-Périscolaire et Extrascolaire'!D6))</f>
        <v>0</v>
      </c>
      <c r="C19" s="651" t="str">
        <f>IF('6- Compte de résultat 2016'!C18="","",'6- Compte de résultat 2016'!C18)</f>
        <v/>
      </c>
      <c r="D19" s="652">
        <f>IF(D6=0,0,('6- Compte de résultat 2016'!D18/'8-Périscolaire et Extrascolaire'!B6*'8-Périscolaire et Extrascolaire'!D6))</f>
        <v>0</v>
      </c>
      <c r="E19" s="386" t="s">
        <v>148</v>
      </c>
      <c r="F19" s="448">
        <f>IF(F6=0,0,('6- Compte de résultat 2016'!B18/'8-Périscolaire et Extrascolaire'!F6*'8-Périscolaire et Extrascolaire'!H6))</f>
        <v>0</v>
      </c>
      <c r="G19" s="651" t="str">
        <f>IF('6- Compte de résultat 2016'!C18="","",'6- Compte de résultat 2016'!C18)</f>
        <v/>
      </c>
      <c r="H19" s="652">
        <f>IF(H6=0,0,('6- Compte de résultat 2016'!D18/'8-Périscolaire et Extrascolaire'!F6*'8-Périscolaire et Extrascolaire'!H6))</f>
        <v>0</v>
      </c>
    </row>
    <row r="20" spans="1:8">
      <c r="A20" s="386" t="s">
        <v>149</v>
      </c>
      <c r="B20" s="394">
        <f>IF(B6=0,0,('6- Compte de résultat 2016'!B19/'8-Périscolaire et Extrascolaire'!B6*'8-Périscolaire et Extrascolaire'!D6))</f>
        <v>0</v>
      </c>
      <c r="C20" s="651" t="str">
        <f>IF('6- Compte de résultat 2016'!C19="","",'6- Compte de résultat 2016'!C19)</f>
        <v/>
      </c>
      <c r="D20" s="652">
        <f>IF(D6=0,0,('6- Compte de résultat 2016'!D19/'8-Périscolaire et Extrascolaire'!B6*'8-Périscolaire et Extrascolaire'!D6))</f>
        <v>0</v>
      </c>
      <c r="E20" s="386" t="s">
        <v>149</v>
      </c>
      <c r="F20" s="448">
        <f>IF(F6=0,0,('6- Compte de résultat 2016'!B19/'8-Périscolaire et Extrascolaire'!F6*'8-Périscolaire et Extrascolaire'!H6))</f>
        <v>0</v>
      </c>
      <c r="G20" s="651" t="str">
        <f>IF('6- Compte de résultat 2016'!C19="","",'6- Compte de résultat 2016'!C19)</f>
        <v/>
      </c>
      <c r="H20" s="652">
        <f>IF(H6=0,0,('6- Compte de résultat 2016'!D19/'8-Périscolaire et Extrascolaire'!F6*'8-Périscolaire et Extrascolaire'!H6))</f>
        <v>0</v>
      </c>
    </row>
    <row r="21" spans="1:8" ht="13.5" thickBot="1">
      <c r="A21" s="396" t="str">
        <f>IF('6- Compte de résultat 2016'!A20="","",'6- Compte de résultat 2016'!A20)</f>
        <v/>
      </c>
      <c r="B21" s="394">
        <f>IF(B6=0,0,('6- Compte de résultat 2016'!B20/'8-Périscolaire et Extrascolaire'!B6*'8-Périscolaire et Extrascolaire'!D6))</f>
        <v>0</v>
      </c>
      <c r="C21" s="651" t="str">
        <f>IF('6- Compte de résultat 2016'!C20="","",'6- Compte de résultat 2016'!C20)</f>
        <v/>
      </c>
      <c r="D21" s="652">
        <f>IF(D6=0,0,('6- Compte de résultat 2016'!D20/'8-Périscolaire et Extrascolaire'!B6*'8-Périscolaire et Extrascolaire'!D6))</f>
        <v>0</v>
      </c>
      <c r="E21" s="396" t="str">
        <f>IF('6- Compte de résultat 2016'!A20="","",'6- Compte de résultat 2016'!A20)</f>
        <v/>
      </c>
      <c r="F21" s="448">
        <f>IF(F6=0,0,('6- Compte de résultat 2016'!B20/'8-Périscolaire et Extrascolaire'!F6*'8-Périscolaire et Extrascolaire'!H6))</f>
        <v>0</v>
      </c>
      <c r="G21" s="651" t="str">
        <f>IF('6- Compte de résultat 2016'!C20="","",'6- Compte de résultat 2016'!C20)</f>
        <v/>
      </c>
      <c r="H21" s="652">
        <f>IF(H6=0,0,('6- Compte de résultat 2016'!D20/'8-Périscolaire et Extrascolaire'!F6*'8-Périscolaire et Extrascolaire'!H6))</f>
        <v>0</v>
      </c>
    </row>
    <row r="22" spans="1:8" ht="18" customHeight="1" thickBot="1">
      <c r="A22" s="378" t="s">
        <v>150</v>
      </c>
      <c r="B22" s="380">
        <f>SUM(B23:B29)</f>
        <v>0</v>
      </c>
      <c r="C22" s="541" t="s">
        <v>151</v>
      </c>
      <c r="D22" s="380">
        <f>SUM(D23:D37)</f>
        <v>0</v>
      </c>
      <c r="E22" s="378" t="s">
        <v>150</v>
      </c>
      <c r="F22" s="380">
        <f>SUM(F23:F29)</f>
        <v>0</v>
      </c>
      <c r="G22" s="378" t="s">
        <v>151</v>
      </c>
      <c r="H22" s="380">
        <f>SUM(H23:H37)</f>
        <v>0</v>
      </c>
    </row>
    <row r="23" spans="1:8" ht="12.95" customHeight="1">
      <c r="A23" s="382" t="s">
        <v>152</v>
      </c>
      <c r="B23" s="448">
        <f>IF(B6=0,0,('6- Compte de résultat 2016'!B22/'8-Périscolaire et Extrascolaire'!B6*'8-Périscolaire et Extrascolaire'!D6))</f>
        <v>0</v>
      </c>
      <c r="C23" s="382" t="s">
        <v>153</v>
      </c>
      <c r="D23" s="448">
        <f>IF(D6=0,0,('6- Compte de résultat 2016'!D22/'8-Périscolaire et Extrascolaire'!B6*'8-Périscolaire et Extrascolaire'!D6))</f>
        <v>0</v>
      </c>
      <c r="E23" s="382" t="s">
        <v>152</v>
      </c>
      <c r="F23" s="448">
        <f>IF(F6=0,0,('6- Compte de résultat 2016'!B22/'8-Périscolaire et Extrascolaire'!F6*'8-Périscolaire et Extrascolaire'!H6))</f>
        <v>0</v>
      </c>
      <c r="G23" s="382" t="s">
        <v>153</v>
      </c>
      <c r="H23" s="448">
        <f>IF(H6=0,0,('6- Compte de résultat 2016'!D22/'8-Périscolaire et Extrascolaire'!F6*'8-Périscolaire et Extrascolaire'!H6))</f>
        <v>0</v>
      </c>
    </row>
    <row r="24" spans="1:8" ht="12.95" customHeight="1">
      <c r="A24" s="386" t="s">
        <v>154</v>
      </c>
      <c r="B24" s="448">
        <f>IF(B6=0,0,('6- Compte de résultat 2016'!B23/'8-Périscolaire et Extrascolaire'!B6*'8-Périscolaire et Extrascolaire'!D6))</f>
        <v>0</v>
      </c>
      <c r="C24" s="386" t="s">
        <v>155</v>
      </c>
      <c r="D24" s="448">
        <f>IF(D6=0,0,('6- Compte de résultat 2016'!D23/'8-Périscolaire et Extrascolaire'!B6*'8-Périscolaire et Extrascolaire'!D6))</f>
        <v>0</v>
      </c>
      <c r="E24" s="386" t="s">
        <v>154</v>
      </c>
      <c r="F24" s="448">
        <f>IF(F6=0,0,('6- Compte de résultat 2016'!B23/'8-Périscolaire et Extrascolaire'!F6*'8-Périscolaire et Extrascolaire'!H6))</f>
        <v>0</v>
      </c>
      <c r="G24" s="386" t="s">
        <v>155</v>
      </c>
      <c r="H24" s="448">
        <f>IF(H6=0,0,('6- Compte de résultat 2016'!D23/'8-Périscolaire et Extrascolaire'!F6*'8-Périscolaire et Extrascolaire'!H6))</f>
        <v>0</v>
      </c>
    </row>
    <row r="25" spans="1:8" ht="12.95" customHeight="1">
      <c r="A25" s="386" t="s">
        <v>156</v>
      </c>
      <c r="B25" s="448">
        <f>IF(B6=0,0,('6- Compte de résultat 2016'!B24/'8-Périscolaire et Extrascolaire'!B6*'8-Périscolaire et Extrascolaire'!D6))</f>
        <v>0</v>
      </c>
      <c r="C25" s="386" t="s">
        <v>157</v>
      </c>
      <c r="D25" s="448">
        <f>IF(D6=0,0,('6- Compte de résultat 2016'!D24/'8-Périscolaire et Extrascolaire'!B6*'8-Périscolaire et Extrascolaire'!D6))</f>
        <v>0</v>
      </c>
      <c r="E25" s="386" t="s">
        <v>156</v>
      </c>
      <c r="F25" s="448">
        <f>IF(F6=0,0,('6- Compte de résultat 2016'!B24/'8-Périscolaire et Extrascolaire'!F6*'8-Périscolaire et Extrascolaire'!H6))</f>
        <v>0</v>
      </c>
      <c r="G25" s="386" t="s">
        <v>157</v>
      </c>
      <c r="H25" s="448">
        <f>IF(H6=0,0,('6- Compte de résultat 2016'!D24/'8-Périscolaire et Extrascolaire'!F6*'8-Périscolaire et Extrascolaire'!H6))</f>
        <v>0</v>
      </c>
    </row>
    <row r="26" spans="1:8" ht="12.95" customHeight="1">
      <c r="A26" s="386" t="s">
        <v>158</v>
      </c>
      <c r="B26" s="448">
        <f>IF(B6=0,0,('6- Compte de résultat 2016'!B25/'8-Périscolaire et Extrascolaire'!B6*'8-Périscolaire et Extrascolaire'!D6))</f>
        <v>0</v>
      </c>
      <c r="C26" s="386" t="s">
        <v>159</v>
      </c>
      <c r="D26" s="448">
        <f>IF(D6=0,0,('6- Compte de résultat 2016'!D25/'8-Périscolaire et Extrascolaire'!B6*'8-Périscolaire et Extrascolaire'!D6))</f>
        <v>0</v>
      </c>
      <c r="E26" s="386" t="s">
        <v>158</v>
      </c>
      <c r="F26" s="448">
        <f>IF(F6=0,0,('6- Compte de résultat 2016'!B25/'8-Périscolaire et Extrascolaire'!F6*'8-Périscolaire et Extrascolaire'!H6))</f>
        <v>0</v>
      </c>
      <c r="G26" s="386" t="s">
        <v>159</v>
      </c>
      <c r="H26" s="448">
        <f>IF(H6=0,0,('6- Compte de résultat 2016'!D25/'8-Périscolaire et Extrascolaire'!F6*'8-Périscolaire et Extrascolaire'!H6))</f>
        <v>0</v>
      </c>
    </row>
    <row r="27" spans="1:8" ht="12.95" customHeight="1">
      <c r="A27" s="386" t="s">
        <v>160</v>
      </c>
      <c r="B27" s="448">
        <f>IF(B6=0,0,('6- Compte de résultat 2016'!B26/'8-Périscolaire et Extrascolaire'!B6*'8-Périscolaire et Extrascolaire'!D6))</f>
        <v>0</v>
      </c>
      <c r="C27" s="386" t="s">
        <v>161</v>
      </c>
      <c r="D27" s="448">
        <f>IF(D6=0,0,('6- Compte de résultat 2016'!D26/'8-Périscolaire et Extrascolaire'!B6*'8-Périscolaire et Extrascolaire'!D6))</f>
        <v>0</v>
      </c>
      <c r="E27" s="386" t="s">
        <v>160</v>
      </c>
      <c r="F27" s="448">
        <f>IF(F6=0,0,('6- Compte de résultat 2016'!B26/'8-Périscolaire et Extrascolaire'!F6*'8-Périscolaire et Extrascolaire'!H6))</f>
        <v>0</v>
      </c>
      <c r="G27" s="386" t="s">
        <v>161</v>
      </c>
      <c r="H27" s="448">
        <f>IF(H6=0,0,('6- Compte de résultat 2016'!D26/'8-Périscolaire et Extrascolaire'!F6*'8-Périscolaire et Extrascolaire'!H6))</f>
        <v>0</v>
      </c>
    </row>
    <row r="28" spans="1:8" ht="12.95" customHeight="1">
      <c r="A28" s="386" t="s">
        <v>162</v>
      </c>
      <c r="B28" s="448">
        <f>IF(B6=0,0,('6- Compte de résultat 2016'!B27/'8-Périscolaire et Extrascolaire'!B6*'8-Périscolaire et Extrascolaire'!D6))</f>
        <v>0</v>
      </c>
      <c r="C28" s="386" t="s">
        <v>163</v>
      </c>
      <c r="D28" s="448">
        <f>IF(D6=0,0,('6- Compte de résultat 2016'!D27/'8-Périscolaire et Extrascolaire'!B6*'8-Périscolaire et Extrascolaire'!D6))</f>
        <v>0</v>
      </c>
      <c r="E28" s="386" t="s">
        <v>162</v>
      </c>
      <c r="F28" s="448">
        <f>IF(F6=0,0,('6- Compte de résultat 2016'!B27/'8-Périscolaire et Extrascolaire'!F6*'8-Périscolaire et Extrascolaire'!H6))</f>
        <v>0</v>
      </c>
      <c r="G28" s="386" t="s">
        <v>163</v>
      </c>
      <c r="H28" s="448">
        <f>IF(H6=0,0,('6- Compte de résultat 2016'!D27/'8-Périscolaire et Extrascolaire'!F6*'8-Périscolaire et Extrascolaire'!H6))</f>
        <v>0</v>
      </c>
    </row>
    <row r="29" spans="1:8" ht="12.95" customHeight="1" thickBot="1">
      <c r="A29" s="396" t="str">
        <f>IF('6- Compte de résultat 2016'!A28="","",'6- Compte de résultat 2016'!A28)</f>
        <v/>
      </c>
      <c r="B29" s="448">
        <f>IF(B6=0,0,('6- Compte de résultat 2016'!B28/'8-Périscolaire et Extrascolaire'!B6*'8-Périscolaire et Extrascolaire'!D6))</f>
        <v>0</v>
      </c>
      <c r="C29" s="386" t="s">
        <v>164</v>
      </c>
      <c r="D29" s="448">
        <f>IF(D6=0,0,('6- Compte de résultat 2016'!D28/'8-Périscolaire et Extrascolaire'!B6*'8-Périscolaire et Extrascolaire'!D6))</f>
        <v>0</v>
      </c>
      <c r="E29" s="396" t="str">
        <f>IF('6- Compte de résultat 2016'!A28="","",'6- Compte de résultat 2016'!A28)</f>
        <v/>
      </c>
      <c r="F29" s="448">
        <f>IF(F6=0,0,('6- Compte de résultat 2016'!B28/'8-Périscolaire et Extrascolaire'!F6*'8-Périscolaire et Extrascolaire'!H6))</f>
        <v>0</v>
      </c>
      <c r="G29" s="386" t="s">
        <v>164</v>
      </c>
      <c r="H29" s="448">
        <f>IF(H6=0,0,('6- Compte de résultat 2016'!D28/'8-Périscolaire et Extrascolaire'!F6*'8-Périscolaire et Extrascolaire'!H6))</f>
        <v>0</v>
      </c>
    </row>
    <row r="30" spans="1:8" ht="21" customHeight="1" thickBot="1">
      <c r="A30" s="378" t="s">
        <v>165</v>
      </c>
      <c r="B30" s="380">
        <f>SUM(B31:B32)</f>
        <v>0</v>
      </c>
      <c r="C30" s="386" t="s">
        <v>166</v>
      </c>
      <c r="D30" s="448">
        <f>IF(D6=0,0,('6- Compte de résultat 2016'!D29/'8-Périscolaire et Extrascolaire'!B6*'8-Périscolaire et Extrascolaire'!D6))</f>
        <v>0</v>
      </c>
      <c r="E30" s="378" t="s">
        <v>165</v>
      </c>
      <c r="F30" s="380">
        <f>SUM(F31:F32)</f>
        <v>0</v>
      </c>
      <c r="G30" s="386" t="s">
        <v>166</v>
      </c>
      <c r="H30" s="448">
        <f>IF(H6=0,0,('6- Compte de résultat 2016'!D29/'8-Périscolaire et Extrascolaire'!F6*'8-Périscolaire et Extrascolaire'!H6))</f>
        <v>0</v>
      </c>
    </row>
    <row r="31" spans="1:8" ht="12.95" customHeight="1">
      <c r="A31" s="382" t="s">
        <v>167</v>
      </c>
      <c r="B31" s="448">
        <f>IF(B6=0,0,('6- Compte de résultat 2016'!B30/'8-Périscolaire et Extrascolaire'!B6*'8-Périscolaire et Extrascolaire'!D6))</f>
        <v>0</v>
      </c>
      <c r="C31" s="542" t="str">
        <f>IF('6- Compte de résultat 2016'!C30="","",'6- Compte de résultat 2016'!C30)</f>
        <v/>
      </c>
      <c r="D31" s="448">
        <f>IF(D6=0,0,('6- Compte de résultat 2016'!D30/'8-Périscolaire et Extrascolaire'!B6*'8-Périscolaire et Extrascolaire'!D6))</f>
        <v>0</v>
      </c>
      <c r="E31" s="382" t="s">
        <v>167</v>
      </c>
      <c r="F31" s="448">
        <f>IF(F6=0,0,('6- Compte de résultat 2016'!B30/'8-Périscolaire et Extrascolaire'!F6*'8-Périscolaire et Extrascolaire'!H6))</f>
        <v>0</v>
      </c>
      <c r="G31" s="542" t="str">
        <f>IF('6- Compte de résultat 2016'!C30="","",'6- Compte de résultat 2016'!C30)</f>
        <v/>
      </c>
      <c r="H31" s="448">
        <f>IF(H6=0,0,('6- Compte de résultat 2016'!D30/'8-Périscolaire et Extrascolaire'!F6*'8-Périscolaire et Extrascolaire'!H6))</f>
        <v>0</v>
      </c>
    </row>
    <row r="32" spans="1:8" ht="12.95" customHeight="1" thickBot="1">
      <c r="A32" s="396" t="s">
        <v>168</v>
      </c>
      <c r="B32" s="448">
        <f>IF(B6=0,0,('6- Compte de résultat 2016'!B31/'8-Périscolaire et Extrascolaire'!B6*'8-Périscolaire et Extrascolaire'!D6))</f>
        <v>0</v>
      </c>
      <c r="C32" s="651" t="str">
        <f>IF('6- Compte de résultat 2016'!C31="","",'6- Compte de résultat 2016'!C31)</f>
        <v/>
      </c>
      <c r="D32" s="652">
        <f>IF(D6=0,0,('6- Compte de résultat 2016'!D31/'8-Périscolaire et Extrascolaire'!B6*'8-Périscolaire et Extrascolaire'!D6))</f>
        <v>0</v>
      </c>
      <c r="E32" s="396" t="s">
        <v>168</v>
      </c>
      <c r="F32" s="448">
        <f>IF(F6=0,0,('6- Compte de résultat 2016'!B31/'8-Périscolaire et Extrascolaire'!F6*'8-Périscolaire et Extrascolaire'!H6))</f>
        <v>0</v>
      </c>
      <c r="G32" s="651" t="str">
        <f>IF('6- Compte de résultat 2016'!C31="","",'6- Compte de résultat 2016'!C31)</f>
        <v/>
      </c>
      <c r="H32" s="652">
        <f>IF(H6=0,0,('6- Compte de résultat 2016'!D31/'8-Périscolaire et Extrascolaire'!F6*'8-Périscolaire et Extrascolaire'!H6))</f>
        <v>0</v>
      </c>
    </row>
    <row r="33" spans="1:9" ht="16.5" customHeight="1" thickBot="1">
      <c r="A33" s="378" t="s">
        <v>169</v>
      </c>
      <c r="B33" s="380">
        <f>SUM(B34:B37)</f>
        <v>0</v>
      </c>
      <c r="C33" s="651" t="str">
        <f>IF('6- Compte de résultat 2016'!C32="","",'6- Compte de résultat 2016'!C32)</f>
        <v/>
      </c>
      <c r="D33" s="652">
        <f>IF(D6=0,0,('6- Compte de résultat 2016'!D32/'8-Périscolaire et Extrascolaire'!B6*'8-Périscolaire et Extrascolaire'!D6))</f>
        <v>0</v>
      </c>
      <c r="E33" s="378" t="s">
        <v>169</v>
      </c>
      <c r="F33" s="380">
        <f>SUM(F34:F37)</f>
        <v>0</v>
      </c>
      <c r="G33" s="651" t="str">
        <f>IF('6- Compte de résultat 2016'!C32="","",'6- Compte de résultat 2016'!C32)</f>
        <v/>
      </c>
      <c r="H33" s="652">
        <f>IF(H6=0,0,('6- Compte de résultat 2016'!D32/'8-Périscolaire et Extrascolaire'!F6*'8-Périscolaire et Extrascolaire'!H6))</f>
        <v>0</v>
      </c>
    </row>
    <row r="34" spans="1:9">
      <c r="A34" s="382" t="s">
        <v>275</v>
      </c>
      <c r="B34" s="448">
        <f>IF(B6=0,0,('6- Compte de résultat 2016'!B33/'8-Périscolaire et Extrascolaire'!B6*'8-Périscolaire et Extrascolaire'!D6))</f>
        <v>0</v>
      </c>
      <c r="C34" s="651" t="str">
        <f>IF('6- Compte de résultat 2016'!C33="","",'6- Compte de résultat 2016'!C33)</f>
        <v/>
      </c>
      <c r="D34" s="652">
        <f>IF(D6=0,0,('6- Compte de résultat 2016'!D33/'8-Périscolaire et Extrascolaire'!B6*'8-Périscolaire et Extrascolaire'!D6))</f>
        <v>0</v>
      </c>
      <c r="E34" s="382" t="s">
        <v>275</v>
      </c>
      <c r="F34" s="448">
        <f>IF(F6=0,0,('6- Compte de résultat 2016'!B33/'8-Périscolaire et Extrascolaire'!F6*'8-Périscolaire et Extrascolaire'!H6))</f>
        <v>0</v>
      </c>
      <c r="G34" s="651" t="str">
        <f>IF('6- Compte de résultat 2016'!C33="","",'6- Compte de résultat 2016'!C33)</f>
        <v/>
      </c>
      <c r="H34" s="652">
        <f>IF(H6=0,0,('6- Compte de résultat 2016'!D33/'8-Périscolaire et Extrascolaire'!F6*'8-Périscolaire et Extrascolaire'!H6))</f>
        <v>0</v>
      </c>
    </row>
    <row r="35" spans="1:9">
      <c r="A35" s="386" t="s">
        <v>171</v>
      </c>
      <c r="B35" s="448">
        <f>IF(B6=0,0,('6- Compte de résultat 2016'!B34/'8-Périscolaire et Extrascolaire'!B6*'8-Périscolaire et Extrascolaire'!D6))</f>
        <v>0</v>
      </c>
      <c r="C35" s="651" t="str">
        <f>IF('6- Compte de résultat 2016'!C34="","",'6- Compte de résultat 2016'!C34)</f>
        <v/>
      </c>
      <c r="D35" s="652">
        <f>IF(D6=0,0,('6- Compte de résultat 2016'!D34/'8-Périscolaire et Extrascolaire'!B6*'8-Périscolaire et Extrascolaire'!D6))</f>
        <v>0</v>
      </c>
      <c r="E35" s="386" t="s">
        <v>171</v>
      </c>
      <c r="F35" s="448">
        <f>IF(F6=0,0,('6- Compte de résultat 2016'!B34/'8-Périscolaire et Extrascolaire'!F6*'8-Périscolaire et Extrascolaire'!H6))</f>
        <v>0</v>
      </c>
      <c r="G35" s="651" t="str">
        <f>IF('6- Compte de résultat 2016'!C34="","",'6- Compte de résultat 2016'!C34)</f>
        <v/>
      </c>
      <c r="H35" s="652">
        <f>IF(H6=0,0,('6- Compte de résultat 2016'!D34/'8-Périscolaire et Extrascolaire'!F6*'8-Périscolaire et Extrascolaire'!H6))</f>
        <v>0</v>
      </c>
    </row>
    <row r="36" spans="1:9">
      <c r="A36" s="386" t="s">
        <v>172</v>
      </c>
      <c r="B36" s="448">
        <f>IF(B6=0,0,('6- Compte de résultat 2016'!B35/'8-Périscolaire et Extrascolaire'!B6*'8-Périscolaire et Extrascolaire'!D6))</f>
        <v>0</v>
      </c>
      <c r="C36" s="651" t="str">
        <f>IF('6- Compte de résultat 2016'!C35="","",'6- Compte de résultat 2016'!C35)</f>
        <v/>
      </c>
      <c r="D36" s="652">
        <f>IF(D6=0,0,('6- Compte de résultat 2016'!D35/'8-Périscolaire et Extrascolaire'!B6*'8-Périscolaire et Extrascolaire'!D6))</f>
        <v>0</v>
      </c>
      <c r="E36" s="386" t="s">
        <v>172</v>
      </c>
      <c r="F36" s="448">
        <f>IF(F6=0,0,('6- Compte de résultat 2016'!B35/'8-Périscolaire et Extrascolaire'!F6*'8-Périscolaire et Extrascolaire'!H6))</f>
        <v>0</v>
      </c>
      <c r="G36" s="651" t="str">
        <f>IF('6- Compte de résultat 2016'!C35="","",'6- Compte de résultat 2016'!C35)</f>
        <v/>
      </c>
      <c r="H36" s="652">
        <f>IF(H6=0,0,('6- Compte de résultat 2016'!D35/'8-Périscolaire et Extrascolaire'!F6*'8-Périscolaire et Extrascolaire'!H6))</f>
        <v>0</v>
      </c>
    </row>
    <row r="37" spans="1:9" ht="13.5" thickBot="1">
      <c r="A37" s="396" t="str">
        <f>IF('6- Compte de résultat 2016'!A36="","",'6- Compte de résultat 2016'!A36)</f>
        <v/>
      </c>
      <c r="B37" s="448">
        <f>IF(B6=0,0,('6- Compte de résultat 2016'!B36/'8-Périscolaire et Extrascolaire'!B6*'8-Périscolaire et Extrascolaire'!D6))</f>
        <v>0</v>
      </c>
      <c r="C37" s="651" t="str">
        <f>IF('6- Compte de résultat 2016'!C36="","",'6- Compte de résultat 2016'!C36)</f>
        <v/>
      </c>
      <c r="D37" s="652">
        <f>IF(D6=0,0,('6- Compte de résultat 2016'!D36/'8-Périscolaire et Extrascolaire'!B6*'8-Périscolaire et Extrascolaire'!D6))</f>
        <v>0</v>
      </c>
      <c r="E37" s="396" t="str">
        <f>IF('6- Compte de résultat 2016'!A36="","",'6- Compte de résultat 2016'!A36)</f>
        <v/>
      </c>
      <c r="F37" s="448">
        <f>IF(F6=0,0,('6- Compte de résultat 2016'!B36/'8-Périscolaire et Extrascolaire'!F6*'8-Périscolaire et Extrascolaire'!H6))</f>
        <v>0</v>
      </c>
      <c r="G37" s="651" t="str">
        <f>IF('6- Compte de résultat 2016'!C36="","",'6- Compte de résultat 2016'!C36)</f>
        <v/>
      </c>
      <c r="H37" s="652">
        <f>IF(H6=0,0,('6- Compte de résultat 2016'!D36/'8-Périscolaire et Extrascolaire'!F6*'8-Périscolaire et Extrascolaire'!H6))</f>
        <v>0</v>
      </c>
    </row>
    <row r="38" spans="1:9" ht="15.75" customHeight="1" thickBot="1">
      <c r="A38" s="378" t="s">
        <v>173</v>
      </c>
      <c r="B38" s="380">
        <f>SUM(B39+B40)</f>
        <v>0</v>
      </c>
      <c r="C38" s="378" t="s">
        <v>174</v>
      </c>
      <c r="D38" s="380">
        <f>SUM(D39+D40)</f>
        <v>0</v>
      </c>
      <c r="E38" s="378" t="s">
        <v>173</v>
      </c>
      <c r="F38" s="439">
        <f>SUM(F39+F40)</f>
        <v>0</v>
      </c>
      <c r="G38" s="378" t="s">
        <v>174</v>
      </c>
      <c r="H38" s="380">
        <f>SUM(H39+H40)</f>
        <v>0</v>
      </c>
    </row>
    <row r="39" spans="1:9" ht="14.25" customHeight="1">
      <c r="A39" s="382" t="str">
        <f>IF('6- Compte de résultat 2016'!A38="","",'6- Compte de résultat 2016'!A38)</f>
        <v/>
      </c>
      <c r="B39" s="448">
        <f>IF(B6=0,0,('6- Compte de résultat 2016'!B38/'8-Périscolaire et Extrascolaire'!B6*'8-Périscolaire et Extrascolaire'!D6))</f>
        <v>0</v>
      </c>
      <c r="C39" s="382" t="s">
        <v>175</v>
      </c>
      <c r="D39" s="448">
        <f>IF(D6=0,0,('6- Compte de résultat 2016'!D38/'8-Périscolaire et Extrascolaire'!B6*'8-Périscolaire et Extrascolaire'!D6))</f>
        <v>0</v>
      </c>
      <c r="E39" s="396" t="str">
        <f>IF('6- Compte de résultat 2016'!A38="","",'6- Compte de résultat 2016'!A38)</f>
        <v/>
      </c>
      <c r="F39" s="448">
        <f>IF(F6=0,0,('6- Compte de résultat 2016'!B38/'8-Périscolaire et Extrascolaire'!F6*'8-Périscolaire et Extrascolaire'!H6))</f>
        <v>0</v>
      </c>
      <c r="G39" s="382" t="s">
        <v>175</v>
      </c>
      <c r="H39" s="448">
        <f>IF(H6=0,0,('6- Compte de résultat 2016'!D38/'8-Périscolaire et Extrascolaire'!F6*'8-Périscolaire et Extrascolaire'!H6))</f>
        <v>0</v>
      </c>
    </row>
    <row r="40" spans="1:9" ht="13.5" thickBot="1">
      <c r="A40" s="382" t="str">
        <f>IF('6- Compte de résultat 2016'!A39="","",'6- Compte de résultat 2016'!A39)</f>
        <v/>
      </c>
      <c r="B40" s="448">
        <f>IF(B6=0,0,('6- Compte de résultat 2016'!B39/'8-Périscolaire et Extrascolaire'!B6*'8-Périscolaire et Extrascolaire'!D6))</f>
        <v>0</v>
      </c>
      <c r="C40" s="396" t="s">
        <v>176</v>
      </c>
      <c r="D40" s="448">
        <f>IF(D6=0,0,('6- Compte de résultat 2016'!D39/'8-Périscolaire et Extrascolaire'!B6*'8-Périscolaire et Extrascolaire'!D6))</f>
        <v>0</v>
      </c>
      <c r="E40" s="396" t="str">
        <f>IF('6- Compte de résultat 2016'!A39="","",'6- Compte de résultat 2016'!A39)</f>
        <v/>
      </c>
      <c r="F40" s="448">
        <f>IF(F6=0,0,('6- Compte de résultat 2016'!B39/'8-Périscolaire et Extrascolaire'!F6*'8-Périscolaire et Extrascolaire'!H6))</f>
        <v>0</v>
      </c>
      <c r="G40" s="396" t="s">
        <v>176</v>
      </c>
      <c r="H40" s="448">
        <f>IF(H6=0,0,('6- Compte de résultat 2016'!D39/'8-Périscolaire et Extrascolaire'!F6*'8-Périscolaire et Extrascolaire'!H6))</f>
        <v>0</v>
      </c>
    </row>
    <row r="41" spans="1:9" ht="23.25" thickBot="1">
      <c r="A41" s="378" t="s">
        <v>177</v>
      </c>
      <c r="B41" s="380">
        <f>SUM(B42:B44)</f>
        <v>0</v>
      </c>
      <c r="C41" s="378" t="s">
        <v>178</v>
      </c>
      <c r="D41" s="380">
        <f>SUM(D42:D44)</f>
        <v>0</v>
      </c>
      <c r="E41" s="378" t="s">
        <v>177</v>
      </c>
      <c r="F41" s="380">
        <f>SUM(F42:F44)</f>
        <v>0</v>
      </c>
      <c r="G41" s="378" t="s">
        <v>178</v>
      </c>
      <c r="H41" s="380">
        <f>SUM(H42:H44)</f>
        <v>0</v>
      </c>
    </row>
    <row r="42" spans="1:9">
      <c r="A42" s="382" t="s">
        <v>179</v>
      </c>
      <c r="B42" s="448">
        <f>IF(B6=0,0,('6- Compte de résultat 2016'!B41/'8-Périscolaire et Extrascolaire'!B6*'8-Périscolaire et Extrascolaire'!D6))</f>
        <v>0</v>
      </c>
      <c r="C42" s="542" t="str">
        <f>IF('6- Compte de résultat 2016'!C41="","",'6- Compte de résultat 2016'!C41)</f>
        <v/>
      </c>
      <c r="D42" s="448">
        <f>IF(D6=0,0,('6- Compte de résultat 2016'!D41/'8-Périscolaire et Extrascolaire'!B6*'8-Périscolaire et Extrascolaire'!D6))</f>
        <v>0</v>
      </c>
      <c r="E42" s="382" t="s">
        <v>179</v>
      </c>
      <c r="F42" s="448">
        <f>IF(F6=0,0,('6- Compte de résultat 2016'!B41/'8-Périscolaire et Extrascolaire'!F6*'8-Périscolaire et Extrascolaire'!H6))</f>
        <v>0</v>
      </c>
      <c r="G42" s="542" t="str">
        <f>IF('6- Compte de résultat 2016'!C41="","",'6- Compte de résultat 2016'!C41)</f>
        <v/>
      </c>
      <c r="H42" s="448">
        <f>IF(H6=0,0,('6- Compte de résultat 2016'!D41/'8-Périscolaire et Extrascolaire'!F6*'8-Périscolaire et Extrascolaire'!H6))</f>
        <v>0</v>
      </c>
    </row>
    <row r="43" spans="1:9">
      <c r="A43" s="386" t="s">
        <v>180</v>
      </c>
      <c r="B43" s="448">
        <f>IF(B6=0,0,('6- Compte de résultat 2016'!B42/'8-Périscolaire et Extrascolaire'!B6*'8-Périscolaire et Extrascolaire'!D6))</f>
        <v>0</v>
      </c>
      <c r="C43" s="542" t="str">
        <f>IF('6- Compte de résultat 2016'!C42="","",'6- Compte de résultat 2016'!C42)</f>
        <v/>
      </c>
      <c r="D43" s="448">
        <f>IF(D6=0,0,('6- Compte de résultat 2016'!D42/'8-Périscolaire et Extrascolaire'!B6*'8-Périscolaire et Extrascolaire'!D6))</f>
        <v>0</v>
      </c>
      <c r="E43" s="386" t="s">
        <v>180</v>
      </c>
      <c r="F43" s="448">
        <f>IF(F6=0,0,('6- Compte de résultat 2016'!B42/'8-Périscolaire et Extrascolaire'!F6*'8-Périscolaire et Extrascolaire'!H6))</f>
        <v>0</v>
      </c>
      <c r="G43" s="542" t="str">
        <f>IF('6- Compte de résultat 2016'!C42="","",'6- Compte de résultat 2016'!C42)</f>
        <v/>
      </c>
      <c r="H43" s="448">
        <f>IF(H6=0,0,('6- Compte de résultat 2016'!D42/'8-Périscolaire et Extrascolaire'!F6*'8-Périscolaire et Extrascolaire'!H6))</f>
        <v>0</v>
      </c>
    </row>
    <row r="44" spans="1:9" ht="12" customHeight="1" thickBot="1">
      <c r="A44" s="396" t="str">
        <f>IF('6- Compte de résultat 2016'!A43="","",'6- Compte de résultat 2016'!A43)</f>
        <v/>
      </c>
      <c r="B44" s="448">
        <f>IF(B6=0,0,('6- Compte de résultat 2016'!B43/'8-Périscolaire et Extrascolaire'!B6*'8-Périscolaire et Extrascolaire'!D6))</f>
        <v>0</v>
      </c>
      <c r="C44" s="542" t="str">
        <f>IF('6- Compte de résultat 2016'!C43="","",'6- Compte de résultat 2016'!C43)</f>
        <v/>
      </c>
      <c r="D44" s="448">
        <f>IF(D6=0,0,('6- Compte de résultat 2016'!D43/'8-Périscolaire et Extrascolaire'!B6*'8-Périscolaire et Extrascolaire'!D6))</f>
        <v>0</v>
      </c>
      <c r="E44" s="396" t="str">
        <f>IF('6- Compte de résultat 2016'!A43="","",'6- Compte de résultat 2016'!A43)</f>
        <v/>
      </c>
      <c r="F44" s="448">
        <f>IF(F6=0,0,('6- Compte de résultat 2016'!B43/'8-Périscolaire et Extrascolaire'!F6*'8-Périscolaire et Extrascolaire'!H6))</f>
        <v>0</v>
      </c>
      <c r="G44" s="542" t="str">
        <f>IF('6- Compte de résultat 2016'!C43="","",'6- Compte de résultat 2016'!C43)</f>
        <v/>
      </c>
      <c r="H44" s="448">
        <f>IF(H6=0,0,('6- Compte de résultat 2016'!D43/'8-Périscolaire et Extrascolaire'!F6*'8-Périscolaire et Extrascolaire'!H6))</f>
        <v>0</v>
      </c>
    </row>
    <row r="45" spans="1:9" ht="23.25" thickBot="1">
      <c r="A45" s="378" t="s">
        <v>181</v>
      </c>
      <c r="B45" s="380">
        <f>SUM(B46:B47)</f>
        <v>0</v>
      </c>
      <c r="C45" s="378" t="s">
        <v>182</v>
      </c>
      <c r="D45" s="380">
        <f>SUM(D46:D47)</f>
        <v>0</v>
      </c>
      <c r="E45" s="378" t="s">
        <v>181</v>
      </c>
      <c r="F45" s="380">
        <f>SUM(F46:F47)</f>
        <v>0</v>
      </c>
      <c r="G45" s="378" t="s">
        <v>182</v>
      </c>
      <c r="H45" s="380">
        <f>SUM(H46:H47)</f>
        <v>0</v>
      </c>
    </row>
    <row r="46" spans="1:9">
      <c r="A46" s="382" t="str">
        <f>IF('6- Compte de résultat 2016'!A45="","",'6- Compte de résultat 2016'!A45)</f>
        <v/>
      </c>
      <c r="B46" s="448">
        <f>IF(B6=0,0,('6- Compte de résultat 2016'!B45/'8-Périscolaire et Extrascolaire'!B6*'8-Périscolaire et Extrascolaire'!D6))</f>
        <v>0</v>
      </c>
      <c r="C46" s="542" t="str">
        <f>IF('6- Compte de résultat 2016'!C45="","",'6- Compte de résultat 2016'!C45)</f>
        <v/>
      </c>
      <c r="D46" s="448">
        <f>IF(D6=0,0,('6- Compte de résultat 2016'!D45/'8-Périscolaire et Extrascolaire'!B6*'8-Périscolaire et Extrascolaire'!D6))</f>
        <v>0</v>
      </c>
      <c r="E46" s="396" t="str">
        <f>IF('6- Compte de résultat 2016'!A45="","",'6- Compte de résultat 2016'!A45)</f>
        <v/>
      </c>
      <c r="F46" s="448">
        <f>IF(F6=0,0,('6- Compte de résultat 2016'!B45/'8-Périscolaire et Extrascolaire'!F6*'8-Périscolaire et Extrascolaire'!H6))</f>
        <v>0</v>
      </c>
      <c r="G46" s="542" t="str">
        <f>IF('6- Compte de résultat 2016'!C45="","",'6- Compte de résultat 2016'!C45)</f>
        <v/>
      </c>
      <c r="H46" s="448">
        <f>IF(H6=0,0,('6- Compte de résultat 2016'!D45/'8-Périscolaire et Extrascolaire'!F6*'8-Périscolaire et Extrascolaire'!H6))</f>
        <v>0</v>
      </c>
    </row>
    <row r="47" spans="1:9" ht="13.5" thickBot="1">
      <c r="A47" s="382" t="str">
        <f>IF('6- Compte de résultat 2016'!A46="","",'6- Compte de résultat 2016'!A46)</f>
        <v/>
      </c>
      <c r="B47" s="448">
        <f>IF(B6=0,0,('6- Compte de résultat 2016'!B46/'8-Périscolaire et Extrascolaire'!B6*'8-Périscolaire et Extrascolaire'!D6))</f>
        <v>0</v>
      </c>
      <c r="C47" s="542" t="str">
        <f>IF('6- Compte de résultat 2016'!C46="","",'6- Compte de résultat 2016'!C46)</f>
        <v/>
      </c>
      <c r="D47" s="448">
        <f>IF(D6=0,0,('6- Compte de résultat 2016'!D46/'8-Périscolaire et Extrascolaire'!B6*'8-Périscolaire et Extrascolaire'!D6))</f>
        <v>0</v>
      </c>
      <c r="E47" s="396" t="str">
        <f>IF('6- Compte de résultat 2016'!A46="","",'6- Compte de résultat 2016'!A46)</f>
        <v/>
      </c>
      <c r="F47" s="448">
        <f>IF(F6=0,0,('6- Compte de résultat 2016'!B46/'8-Périscolaire et Extrascolaire'!F6*'8-Périscolaire et Extrascolaire'!H6))</f>
        <v>0</v>
      </c>
      <c r="G47" s="542" t="str">
        <f>IF('6- Compte de résultat 2016'!C46="","",'6- Compte de résultat 2016'!C46)</f>
        <v/>
      </c>
      <c r="H47" s="448">
        <f>IF(H6=0,0,('6- Compte de résultat 2016'!D46/'8-Périscolaire et Extrascolaire'!F6*'8-Périscolaire et Extrascolaire'!H6))</f>
        <v>0</v>
      </c>
    </row>
    <row r="48" spans="1:9" ht="23.25" thickBot="1">
      <c r="A48" s="378" t="s">
        <v>183</v>
      </c>
      <c r="B48" s="380">
        <f>SUM(B49:B51)</f>
        <v>0</v>
      </c>
      <c r="C48" s="378" t="s">
        <v>184</v>
      </c>
      <c r="D48" s="380">
        <f>D49</f>
        <v>0</v>
      </c>
      <c r="E48" s="378" t="s">
        <v>183</v>
      </c>
      <c r="F48" s="380">
        <f>SUM(F49:F51)</f>
        <v>0</v>
      </c>
      <c r="G48" s="378" t="s">
        <v>184</v>
      </c>
      <c r="H48" s="380">
        <f>H49</f>
        <v>0</v>
      </c>
      <c r="I48" s="376"/>
    </row>
    <row r="49" spans="1:10" ht="13.5" thickBot="1">
      <c r="A49" s="382" t="s">
        <v>185</v>
      </c>
      <c r="B49" s="448">
        <f>IF(B6=0,0,('6- Compte de résultat 2016'!B48/'8-Périscolaire et Extrascolaire'!B6*'8-Périscolaire et Extrascolaire'!D6))</f>
        <v>0</v>
      </c>
      <c r="C49" s="542" t="str">
        <f>IF('6- Compte de résultat 2016'!C48="","",'6- Compte de résultat 2016'!C48)</f>
        <v/>
      </c>
      <c r="D49" s="450">
        <f>IF(D6=0,0,('6- Compte de résultat 2016'!D48/'8-Périscolaire et Extrascolaire'!B6*'8-Périscolaire et Extrascolaire'!D6))</f>
        <v>0</v>
      </c>
      <c r="E49" s="382" t="s">
        <v>185</v>
      </c>
      <c r="F49" s="448">
        <f>IF(F6=0,0,('6- Compte de résultat 2016'!B48/'8-Périscolaire et Extrascolaire'!F6*'8-Périscolaire et Extrascolaire'!H6))</f>
        <v>0</v>
      </c>
      <c r="G49" s="542" t="str">
        <f>IF('6- Compte de résultat 2016'!C48="","",'6- Compte de résultat 2016'!C48)</f>
        <v/>
      </c>
      <c r="H49" s="450">
        <f>IF(H6=0,0,('6- Compte de résultat 2016'!D48/'8-Périscolaire et Extrascolaire'!F6*'8-Périscolaire et Extrascolaire'!H6))</f>
        <v>0</v>
      </c>
      <c r="I49" s="376"/>
    </row>
    <row r="50" spans="1:10" ht="16.5" customHeight="1" thickBot="1">
      <c r="A50" s="386" t="s">
        <v>186</v>
      </c>
      <c r="B50" s="448">
        <f>IF(B6=0,0,('6- Compte de résultat 2016'!B49/'8-Périscolaire et Extrascolaire'!B6*'8-Périscolaire et Extrascolaire'!D6))</f>
        <v>0</v>
      </c>
      <c r="C50" s="378" t="s">
        <v>187</v>
      </c>
      <c r="D50" s="380">
        <f>D51</f>
        <v>0</v>
      </c>
      <c r="E50" s="386" t="s">
        <v>186</v>
      </c>
      <c r="F50" s="448">
        <f>IF(F6=0,0,('6- Compte de résultat 2016'!B49/'8-Périscolaire et Extrascolaire'!F6*'8-Périscolaire et Extrascolaire'!H6))</f>
        <v>0</v>
      </c>
      <c r="G50" s="378" t="s">
        <v>187</v>
      </c>
      <c r="H50" s="380">
        <f>H51</f>
        <v>0</v>
      </c>
      <c r="I50" s="376"/>
    </row>
    <row r="51" spans="1:10" ht="13.5" thickBot="1">
      <c r="A51" s="396" t="str">
        <f>IF('6- Compte de résultat 2016'!A50="","",'6- Compte de résultat 2016'!A50)</f>
        <v/>
      </c>
      <c r="B51" s="448">
        <f>IF(B6=0,0,('6- Compte de résultat 2016'!B50/'8-Périscolaire et Extrascolaire'!B6*'8-Périscolaire et Extrascolaire'!D6))</f>
        <v>0</v>
      </c>
      <c r="C51" s="542" t="str">
        <f>IF('6- Compte de résultat 2016'!C50="","",'6- Compte de résultat 2016'!C50)</f>
        <v/>
      </c>
      <c r="D51" s="450">
        <f>IF(D6=0,0,('6- Compte de résultat 2016'!D50/'8-Périscolaire et Extrascolaire'!B6*'8-Périscolaire et Extrascolaire'!D6))</f>
        <v>0</v>
      </c>
      <c r="E51" s="396" t="str">
        <f>IF('6- Compte de résultat 2016'!A50="","",'6- Compte de résultat 2016'!A50)</f>
        <v/>
      </c>
      <c r="F51" s="448">
        <f>IF(F6=0,0,('6- Compte de résultat 2016'!B50/'8-Périscolaire et Extrascolaire'!F6*'8-Périscolaire et Extrascolaire'!H6))</f>
        <v>0</v>
      </c>
      <c r="G51" s="542" t="str">
        <f>IF('6- Compte de résultat 2016'!C50="","",'6- Compte de résultat 2016'!C50)</f>
        <v/>
      </c>
      <c r="H51" s="450">
        <f>IF(H6=0,0,('6- Compte de résultat 2016'!D50/'8-Périscolaire et Extrascolaire'!F6*'8-Périscolaire et Extrascolaire'!H6))</f>
        <v>0</v>
      </c>
      <c r="I51" s="376"/>
    </row>
    <row r="52" spans="1:10" ht="24.75" customHeight="1" thickBot="1">
      <c r="A52" s="374" t="s">
        <v>188</v>
      </c>
      <c r="B52" s="375">
        <f>B48+B45+B41+B38+B33+B30+B22+B16+B8</f>
        <v>0</v>
      </c>
      <c r="C52" s="374" t="s">
        <v>189</v>
      </c>
      <c r="D52" s="375">
        <f>D50+D48+D45+D41+D38+D22+D8</f>
        <v>0</v>
      </c>
      <c r="E52" s="374" t="s">
        <v>188</v>
      </c>
      <c r="F52" s="375">
        <f>F48+F45+F41+F38+F33+F30+F22+F16+F8</f>
        <v>0</v>
      </c>
      <c r="G52" s="374" t="s">
        <v>189</v>
      </c>
      <c r="H52" s="375">
        <f>H50+H48+H45+H41+H38+H22+H8</f>
        <v>0</v>
      </c>
    </row>
    <row r="53" spans="1:10" ht="19.5" customHeight="1" thickBot="1">
      <c r="A53" s="1067" t="s">
        <v>190</v>
      </c>
      <c r="B53" s="1067"/>
      <c r="C53" s="1067"/>
      <c r="D53" s="1067"/>
      <c r="E53" s="1067" t="s">
        <v>190</v>
      </c>
      <c r="F53" s="1067"/>
      <c r="G53" s="1067"/>
      <c r="H53" s="1067"/>
      <c r="I53" s="404"/>
    </row>
    <row r="54" spans="1:10" ht="23.25" thickBot="1">
      <c r="A54" s="378" t="s">
        <v>191</v>
      </c>
      <c r="B54" s="439">
        <f>SUM(B55:B58)</f>
        <v>0</v>
      </c>
      <c r="C54" s="378" t="s">
        <v>192</v>
      </c>
      <c r="D54" s="439">
        <f>SUM(D55:D58)</f>
        <v>0</v>
      </c>
      <c r="E54" s="378" t="s">
        <v>191</v>
      </c>
      <c r="F54" s="439">
        <f>SUM(F55:F58)</f>
        <v>0</v>
      </c>
      <c r="G54" s="378" t="s">
        <v>192</v>
      </c>
      <c r="H54" s="439">
        <f>SUM(H55:H58)</f>
        <v>0</v>
      </c>
      <c r="I54" s="376"/>
    </row>
    <row r="55" spans="1:10">
      <c r="A55" s="382" t="s">
        <v>193</v>
      </c>
      <c r="B55" s="448">
        <f>IF(B6=0,0,('6- Compte de résultat 2016'!B54/'8-Périscolaire et Extrascolaire'!B6*'8-Périscolaire et Extrascolaire'!D6))</f>
        <v>0</v>
      </c>
      <c r="C55" s="382" t="s">
        <v>194</v>
      </c>
      <c r="D55" s="448">
        <f>IF(D6=0,0,('6- Compte de résultat 2016'!D54/'8-Périscolaire et Extrascolaire'!B6*'8-Périscolaire et Extrascolaire'!D6))</f>
        <v>0</v>
      </c>
      <c r="E55" s="382" t="s">
        <v>193</v>
      </c>
      <c r="F55" s="448">
        <f>IF(F6=0,0,('6- Compte de résultat 2016'!B54/'8-Périscolaire et Extrascolaire'!F6*'8-Périscolaire et Extrascolaire'!H6))</f>
        <v>0</v>
      </c>
      <c r="G55" s="382" t="s">
        <v>194</v>
      </c>
      <c r="H55" s="448">
        <f>IF(H6=0,0,('6- Compte de résultat 2016'!D54/'8-Périscolaire et Extrascolaire'!F6*'8-Périscolaire et Extrascolaire'!H6))</f>
        <v>0</v>
      </c>
      <c r="J55" s="404"/>
    </row>
    <row r="56" spans="1:10">
      <c r="A56" s="386" t="s">
        <v>195</v>
      </c>
      <c r="B56" s="448">
        <f>IF(B6=0,0,('6- Compte de résultat 2016'!B55/'8-Périscolaire et Extrascolaire'!B6*'8-Périscolaire et Extrascolaire'!D6))</f>
        <v>0</v>
      </c>
      <c r="C56" s="386" t="s">
        <v>196</v>
      </c>
      <c r="D56" s="448">
        <f>IF(D6=0,0,('6- Compte de résultat 2016'!D55/'8-Périscolaire et Extrascolaire'!B6*'8-Périscolaire et Extrascolaire'!D6))</f>
        <v>0</v>
      </c>
      <c r="E56" s="386" t="s">
        <v>195</v>
      </c>
      <c r="F56" s="448">
        <f>IF(F6=0,0,('6- Compte de résultat 2016'!B55/'8-Périscolaire et Extrascolaire'!F6*'8-Périscolaire et Extrascolaire'!H6))</f>
        <v>0</v>
      </c>
      <c r="G56" s="386" t="s">
        <v>196</v>
      </c>
      <c r="H56" s="448">
        <f>IF(H6=0,0,('6- Compte de résultat 2016'!D55/'8-Périscolaire et Extrascolaire'!F6*'8-Périscolaire et Extrascolaire'!H6))</f>
        <v>0</v>
      </c>
      <c r="I56" s="376"/>
    </row>
    <row r="57" spans="1:10">
      <c r="A57" s="386" t="s">
        <v>197</v>
      </c>
      <c r="B57" s="448">
        <f>IF(B6=0,0,('6- Compte de résultat 2016'!B56/'8-Périscolaire et Extrascolaire'!B6*'8-Périscolaire et Extrascolaire'!D6))</f>
        <v>0</v>
      </c>
      <c r="C57" s="386" t="s">
        <v>198</v>
      </c>
      <c r="D57" s="448">
        <f>IF(D6=0,0,('6- Compte de résultat 2016'!D56/'8-Périscolaire et Extrascolaire'!B6*'8-Périscolaire et Extrascolaire'!D6))</f>
        <v>0</v>
      </c>
      <c r="E57" s="386" t="s">
        <v>197</v>
      </c>
      <c r="F57" s="448">
        <f>IF(F6=0,0,('6- Compte de résultat 2016'!B56/'8-Périscolaire et Extrascolaire'!F6*'8-Périscolaire et Extrascolaire'!H6))</f>
        <v>0</v>
      </c>
      <c r="G57" s="386" t="s">
        <v>198</v>
      </c>
      <c r="H57" s="448">
        <f>IF(H6=0,0,('6- Compte de résultat 2016'!D56/'8-Périscolaire et Extrascolaire'!F6*'8-Périscolaire et Extrascolaire'!H6))</f>
        <v>0</v>
      </c>
      <c r="J57" s="376"/>
    </row>
    <row r="58" spans="1:10" ht="13.5" thickBot="1">
      <c r="A58" s="396" t="s">
        <v>199</v>
      </c>
      <c r="B58" s="448">
        <f>IF(B6=0,0,('6- Compte de résultat 2016'!B57/'8-Périscolaire et Extrascolaire'!B6*'8-Périscolaire et Extrascolaire'!D6))</f>
        <v>0</v>
      </c>
      <c r="C58" s="396" t="s">
        <v>199</v>
      </c>
      <c r="D58" s="448">
        <f>IF(D6=0,0,('6- Compte de résultat 2016'!D57/'8-Périscolaire et Extrascolaire'!B6*'8-Périscolaire et Extrascolaire'!D6))</f>
        <v>0</v>
      </c>
      <c r="E58" s="396" t="s">
        <v>199</v>
      </c>
      <c r="F58" s="448">
        <f>IF(F6=0,0,('6- Compte de résultat 2016'!B57/'8-Périscolaire et Extrascolaire'!F6*'8-Périscolaire et Extrascolaire'!H6))</f>
        <v>0</v>
      </c>
      <c r="G58" s="396" t="s">
        <v>199</v>
      </c>
      <c r="H58" s="448">
        <f>IF(H6=0,0,('6- Compte de résultat 2016'!D57/'8-Périscolaire et Extrascolaire'!F6*'8-Périscolaire et Extrascolaire'!H6))</f>
        <v>0</v>
      </c>
      <c r="I58" s="376"/>
      <c r="J58" s="376"/>
    </row>
    <row r="59" spans="1:10">
      <c r="A59" s="1068" t="s">
        <v>200</v>
      </c>
      <c r="B59" s="1070">
        <f>B52+B55+B56+B57+B58</f>
        <v>0</v>
      </c>
      <c r="C59" s="1068" t="s">
        <v>201</v>
      </c>
      <c r="D59" s="1070">
        <f>D52+D55+D56+D57+D58</f>
        <v>0</v>
      </c>
      <c r="E59" s="1068" t="s">
        <v>200</v>
      </c>
      <c r="F59" s="1070">
        <f>F52+F55+F56+F57+F58</f>
        <v>0</v>
      </c>
      <c r="G59" s="1068" t="s">
        <v>201</v>
      </c>
      <c r="H59" s="1070">
        <f>H52+H55+H56+H57+H58</f>
        <v>0</v>
      </c>
    </row>
    <row r="60" spans="1:10" ht="12" customHeight="1" thickBot="1">
      <c r="A60" s="1069"/>
      <c r="B60" s="1071"/>
      <c r="C60" s="1069"/>
      <c r="D60" s="1071"/>
      <c r="E60" s="1069"/>
      <c r="F60" s="1071"/>
      <c r="G60" s="1069"/>
      <c r="H60" s="1071"/>
      <c r="I60" s="376"/>
      <c r="J60" s="376"/>
    </row>
  </sheetData>
  <sheetProtection password="C3A6" sheet="1" objects="1" scenarios="1"/>
  <protectedRanges>
    <protectedRange password="EBB0" sqref="B31:B32 F31:F32" name="Plage5"/>
    <protectedRange password="EBB0" sqref="B17:B51 F17:F51" name="Plage3"/>
    <protectedRange password="EBB0" sqref="B9:B15 F9:F15" name="Plage1"/>
    <protectedRange password="EBB0" sqref="D23:D37 H23:H37" name="Plage4"/>
    <protectedRange password="EBB0" sqref="D52 H52" name="Plage3_1"/>
    <protectedRange password="EBB0" sqref="D9:D21 H9:H21" name="Plage2"/>
    <protectedRange password="EBB0" sqref="B52 F52" name="Plage3_2"/>
    <protectedRange password="EBB0" sqref="D59:D60 H59:H60 B54:B60 F54:F60" name="Plage3_3"/>
    <protectedRange password="EBB0" sqref="B53 F53" name="Plage3_4"/>
  </protectedRanges>
  <mergeCells count="20">
    <mergeCell ref="A1:B2"/>
    <mergeCell ref="E1:F2"/>
    <mergeCell ref="A3:B3"/>
    <mergeCell ref="E3:F3"/>
    <mergeCell ref="A4:B5"/>
    <mergeCell ref="C4:C5"/>
    <mergeCell ref="D4:D5"/>
    <mergeCell ref="E4:F5"/>
    <mergeCell ref="G59:G60"/>
    <mergeCell ref="H59:H60"/>
    <mergeCell ref="G4:G5"/>
    <mergeCell ref="H4:H5"/>
    <mergeCell ref="A53:D53"/>
    <mergeCell ref="E53:H53"/>
    <mergeCell ref="A59:A60"/>
    <mergeCell ref="B59:B60"/>
    <mergeCell ref="C59:C60"/>
    <mergeCell ref="D59:D60"/>
    <mergeCell ref="E59:E60"/>
    <mergeCell ref="F59:F60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  <colBreaks count="1" manualBreakCount="1">
    <brk id="4" max="59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1265" r:id="rId4">
          <objectPr defaultSize="0" autoPict="0" r:id="rId5">
            <anchor moveWithCells="1" sizeWithCells="1">
              <from>
                <xdr:col>0</xdr:col>
                <xdr:colOff>123825</xdr:colOff>
                <xdr:row>0</xdr:row>
                <xdr:rowOff>19050</xdr:rowOff>
              </from>
              <to>
                <xdr:col>0</xdr:col>
                <xdr:colOff>495300</xdr:colOff>
                <xdr:row>3</xdr:row>
                <xdr:rowOff>161925</xdr:rowOff>
              </to>
            </anchor>
          </objectPr>
        </oleObject>
      </mc:Choice>
      <mc:Fallback>
        <oleObject progId="Word.Picture.8" shapeId="11265" r:id="rId4"/>
      </mc:Fallback>
    </mc:AlternateContent>
    <mc:AlternateContent xmlns:mc="http://schemas.openxmlformats.org/markup-compatibility/2006">
      <mc:Choice Requires="x14">
        <oleObject progId="Word.Picture.8" shapeId="11266" r:id="rId6">
          <objectPr defaultSize="0" autoPict="0" r:id="rId7">
            <anchor moveWithCells="1" sizeWithCells="1">
              <from>
                <xdr:col>2</xdr:col>
                <xdr:colOff>2371725</xdr:colOff>
                <xdr:row>0</xdr:row>
                <xdr:rowOff>0</xdr:rowOff>
              </from>
              <to>
                <xdr:col>3</xdr:col>
                <xdr:colOff>314325</xdr:colOff>
                <xdr:row>3</xdr:row>
                <xdr:rowOff>133350</xdr:rowOff>
              </to>
            </anchor>
          </objectPr>
        </oleObject>
      </mc:Choice>
      <mc:Fallback>
        <oleObject progId="Word.Picture.8" shapeId="11266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6"/>
  <sheetViews>
    <sheetView showGridLines="0" zoomScale="80" zoomScaleNormal="80" workbookViewId="0">
      <selection activeCell="U22" sqref="U22"/>
    </sheetView>
  </sheetViews>
  <sheetFormatPr baseColWidth="10" defaultRowHeight="15"/>
  <cols>
    <col min="1" max="1" width="15.85546875" customWidth="1"/>
    <col min="2" max="2" width="17.7109375" customWidth="1"/>
    <col min="3" max="11" width="11.28515625" customWidth="1"/>
    <col min="12" max="12" width="12" customWidth="1"/>
    <col min="13" max="13" width="13.7109375" customWidth="1"/>
    <col min="14" max="17" width="13.85546875" customWidth="1"/>
    <col min="21" max="26" width="11.42578125" customWidth="1"/>
  </cols>
  <sheetData>
    <row r="1" spans="1:21" ht="31.5" customHeight="1">
      <c r="A1" s="5"/>
      <c r="B1" s="6"/>
      <c r="C1" s="1110" t="s">
        <v>262</v>
      </c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  <c r="O1" s="1110"/>
      <c r="P1" s="1110"/>
      <c r="Q1" s="1110"/>
      <c r="R1" s="201"/>
    </row>
    <row r="2" spans="1:21" ht="31.5" customHeight="1">
      <c r="A2" s="5"/>
      <c r="B2" s="6"/>
      <c r="C2" s="1111" t="s">
        <v>240</v>
      </c>
      <c r="D2" s="1111"/>
      <c r="E2" s="1111"/>
      <c r="F2" s="1111"/>
      <c r="G2" s="1111"/>
      <c r="H2" s="1111"/>
      <c r="I2" s="1111"/>
      <c r="J2" s="1111"/>
      <c r="K2" s="1111"/>
      <c r="L2" s="1111"/>
      <c r="M2" s="1111"/>
      <c r="N2" s="1111"/>
      <c r="O2" s="1111"/>
      <c r="P2" s="1111"/>
      <c r="Q2" s="1111"/>
      <c r="R2" s="201"/>
    </row>
    <row r="3" spans="1:21" ht="11.1" customHeight="1">
      <c r="A3" s="5"/>
      <c r="B3" s="6"/>
      <c r="C3" s="1111"/>
      <c r="D3" s="1111"/>
      <c r="E3" s="1111"/>
      <c r="F3" s="1111"/>
      <c r="G3" s="1111"/>
      <c r="H3" s="1111"/>
      <c r="I3" s="1111"/>
      <c r="J3" s="1111"/>
      <c r="K3" s="1111"/>
      <c r="L3" s="1111"/>
      <c r="M3" s="1111"/>
      <c r="N3" s="1111"/>
      <c r="O3" s="1111"/>
      <c r="P3" s="1111"/>
      <c r="Q3" s="1111"/>
      <c r="R3" s="201"/>
    </row>
    <row r="4" spans="1:21" ht="11.1" customHeight="1"/>
    <row r="5" spans="1:21" ht="24.95" customHeight="1">
      <c r="A5" s="146"/>
      <c r="B5" s="146"/>
      <c r="C5" s="147" t="s">
        <v>64</v>
      </c>
      <c r="D5" s="148"/>
      <c r="E5" s="149"/>
      <c r="F5" s="149"/>
      <c r="G5" s="149"/>
      <c r="H5" s="149"/>
      <c r="I5" s="149"/>
      <c r="J5" s="149"/>
      <c r="K5" s="149"/>
      <c r="L5" s="149"/>
      <c r="M5" s="150"/>
      <c r="N5" s="1014"/>
      <c r="O5" s="1014"/>
      <c r="P5" s="151"/>
      <c r="Q5" s="151"/>
    </row>
    <row r="6" spans="1:21" ht="24.95" customHeight="1">
      <c r="A6" s="146"/>
      <c r="B6" s="146"/>
      <c r="C6" s="1015" t="s">
        <v>1</v>
      </c>
      <c r="D6" s="1016"/>
      <c r="E6" s="1017">
        <f>+'1- Identification'!F9</f>
        <v>0</v>
      </c>
      <c r="F6" s="1018"/>
      <c r="G6" s="1018"/>
      <c r="H6" s="1018"/>
      <c r="I6" s="1019"/>
      <c r="J6" s="153"/>
      <c r="K6" s="1020"/>
      <c r="L6" s="1020"/>
      <c r="M6" s="1021"/>
      <c r="N6" s="1021"/>
      <c r="O6" s="1021"/>
      <c r="P6" s="1021"/>
      <c r="Q6" s="1021"/>
    </row>
    <row r="7" spans="1:21" ht="24.95" customHeight="1">
      <c r="A7" s="146"/>
      <c r="B7" s="146"/>
      <c r="C7" s="1031" t="s">
        <v>249</v>
      </c>
      <c r="D7" s="1032"/>
      <c r="E7" s="1017">
        <f>+'1- Identification'!F10</f>
        <v>0</v>
      </c>
      <c r="F7" s="1018"/>
      <c r="G7" s="1018"/>
      <c r="H7" s="1018"/>
      <c r="I7" s="1019"/>
      <c r="J7" s="153"/>
      <c r="K7" s="535"/>
      <c r="L7" s="535"/>
      <c r="M7" s="536" t="s">
        <v>265</v>
      </c>
      <c r="N7" s="536"/>
      <c r="O7" s="536"/>
      <c r="P7" s="536"/>
      <c r="Q7" s="536"/>
    </row>
    <row r="8" spans="1:21" ht="24.95" customHeight="1">
      <c r="A8" s="146"/>
      <c r="B8" s="146"/>
      <c r="C8" s="1015" t="s">
        <v>117</v>
      </c>
      <c r="D8" s="1016"/>
      <c r="E8" s="1040">
        <f>+'1- Identification'!F11</f>
        <v>0</v>
      </c>
      <c r="F8" s="1041"/>
      <c r="G8" s="1041"/>
      <c r="H8" s="1041"/>
      <c r="I8" s="1042"/>
      <c r="J8" s="153"/>
      <c r="K8" s="1015" t="s">
        <v>3</v>
      </c>
      <c r="L8" s="1015"/>
      <c r="M8" s="1022">
        <f>+'1- Identification'!O11</f>
        <v>0</v>
      </c>
      <c r="N8" s="1022"/>
      <c r="O8" s="1022"/>
      <c r="P8" s="1022"/>
      <c r="Q8" s="1022"/>
    </row>
    <row r="9" spans="1:21" ht="24.95" customHeight="1">
      <c r="A9" s="146"/>
      <c r="B9" s="146"/>
      <c r="C9" s="1015" t="s">
        <v>2</v>
      </c>
      <c r="D9" s="1015"/>
      <c r="E9" s="1017">
        <f>+'1- Identification'!F12</f>
        <v>0</v>
      </c>
      <c r="F9" s="1018"/>
      <c r="G9" s="1018"/>
      <c r="H9" s="1018"/>
      <c r="I9" s="1019"/>
      <c r="J9" s="153"/>
      <c r="K9" s="1023" t="s">
        <v>8</v>
      </c>
      <c r="L9" s="1023"/>
      <c r="M9" s="1024">
        <f>'1- Identification'!O12</f>
        <v>0</v>
      </c>
      <c r="N9" s="1025"/>
      <c r="O9" s="1025"/>
      <c r="P9" s="1025"/>
      <c r="Q9" s="1025"/>
    </row>
    <row r="10" spans="1:21" ht="24.95" customHeight="1">
      <c r="A10" s="146"/>
      <c r="B10" s="146"/>
      <c r="C10" s="1026" t="s">
        <v>9</v>
      </c>
      <c r="D10" s="1027"/>
      <c r="E10" s="1028">
        <f>+'1- Identification'!F13</f>
        <v>0</v>
      </c>
      <c r="F10" s="1029"/>
      <c r="G10" s="1029"/>
      <c r="H10" s="1029"/>
      <c r="I10" s="1030"/>
      <c r="J10" s="153"/>
      <c r="K10" s="1023"/>
      <c r="L10" s="1023"/>
      <c r="M10" s="1025"/>
      <c r="N10" s="1025"/>
      <c r="O10" s="1025"/>
      <c r="P10" s="1025"/>
      <c r="Q10" s="1025"/>
    </row>
    <row r="11" spans="1:21" ht="24.95" customHeight="1">
      <c r="A11" s="146"/>
      <c r="B11" s="146"/>
      <c r="C11" s="1026" t="s">
        <v>10</v>
      </c>
      <c r="D11" s="1016"/>
      <c r="E11" s="1037">
        <f>+'1- Identification'!F14</f>
        <v>0</v>
      </c>
      <c r="F11" s="1018"/>
      <c r="G11" s="1018"/>
      <c r="H11" s="1018"/>
      <c r="I11" s="1019"/>
      <c r="J11" s="153"/>
      <c r="K11" s="1023"/>
      <c r="L11" s="1023"/>
      <c r="M11" s="1025"/>
      <c r="N11" s="1025"/>
      <c r="O11" s="1025"/>
      <c r="P11" s="1025"/>
      <c r="Q11" s="1025"/>
    </row>
    <row r="12" spans="1:21" ht="24.95" customHeight="1">
      <c r="A12" s="146"/>
      <c r="B12" s="146"/>
      <c r="C12" s="1026" t="s">
        <v>11</v>
      </c>
      <c r="D12" s="1016"/>
      <c r="E12" s="1037">
        <f>+'1- Identification'!F15</f>
        <v>0</v>
      </c>
      <c r="F12" s="1018"/>
      <c r="G12" s="1018"/>
      <c r="H12" s="1018"/>
      <c r="I12" s="1019"/>
      <c r="J12" s="149"/>
      <c r="K12" s="149"/>
      <c r="L12" s="149"/>
      <c r="M12" s="326"/>
      <c r="N12" s="202"/>
      <c r="O12" s="202"/>
      <c r="P12" s="152"/>
      <c r="Q12" s="152"/>
    </row>
    <row r="13" spans="1:21" ht="24.95" customHeight="1" thickBot="1"/>
    <row r="14" spans="1:21" ht="37.5" customHeight="1" thickBot="1">
      <c r="A14" s="146"/>
      <c r="B14" s="154"/>
      <c r="C14" s="1115" t="s">
        <v>65</v>
      </c>
      <c r="D14" s="1116"/>
      <c r="E14" s="1116"/>
      <c r="F14" s="1116"/>
      <c r="G14" s="1116"/>
      <c r="H14" s="1116"/>
      <c r="I14" s="1116"/>
      <c r="J14" s="1116"/>
      <c r="K14" s="203"/>
      <c r="L14" s="1112" t="s">
        <v>24</v>
      </c>
      <c r="M14" s="1113"/>
      <c r="N14" s="1113"/>
      <c r="O14" s="1113"/>
      <c r="P14" s="1114"/>
      <c r="Q14" s="180"/>
    </row>
    <row r="15" spans="1:21" ht="41.25" customHeight="1">
      <c r="A15" s="146"/>
      <c r="B15" s="984" t="s">
        <v>234</v>
      </c>
      <c r="C15" s="1107" t="s">
        <v>25</v>
      </c>
      <c r="D15" s="1108"/>
      <c r="E15" s="1107" t="s">
        <v>26</v>
      </c>
      <c r="F15" s="1109"/>
      <c r="G15" s="1107" t="s">
        <v>27</v>
      </c>
      <c r="H15" s="1109"/>
      <c r="I15" s="989" t="s">
        <v>66</v>
      </c>
      <c r="J15" s="990"/>
      <c r="K15" s="991"/>
      <c r="L15" s="188" t="s">
        <v>67</v>
      </c>
      <c r="M15" s="189" t="s">
        <v>32</v>
      </c>
      <c r="N15" s="982" t="s">
        <v>69</v>
      </c>
      <c r="O15" s="992"/>
      <c r="P15" s="980" t="s">
        <v>70</v>
      </c>
      <c r="Q15" s="142"/>
      <c r="U15" s="306" t="s">
        <v>102</v>
      </c>
    </row>
    <row r="16" spans="1:21" ht="105.75" customHeight="1" thickBot="1">
      <c r="A16" s="157"/>
      <c r="B16" s="985"/>
      <c r="C16" s="1105" t="s">
        <v>34</v>
      </c>
      <c r="D16" s="1106"/>
      <c r="E16" s="1105" t="s">
        <v>34</v>
      </c>
      <c r="F16" s="1106"/>
      <c r="G16" s="1105" t="s">
        <v>34</v>
      </c>
      <c r="H16" s="1106"/>
      <c r="I16" s="1008" t="s">
        <v>36</v>
      </c>
      <c r="J16" s="1009"/>
      <c r="K16" s="161" t="s">
        <v>72</v>
      </c>
      <c r="L16" s="190" t="s">
        <v>37</v>
      </c>
      <c r="M16" s="191" t="s">
        <v>41</v>
      </c>
      <c r="N16" s="983"/>
      <c r="O16" s="993"/>
      <c r="P16" s="981"/>
      <c r="Q16" s="142"/>
    </row>
    <row r="17" spans="1:26" ht="17.100000000000001" customHeight="1">
      <c r="A17" s="146"/>
      <c r="B17" s="164" t="s">
        <v>43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6"/>
      <c r="M17" s="167"/>
      <c r="N17" s="149"/>
      <c r="O17" s="168"/>
      <c r="P17" s="168"/>
      <c r="Q17" s="142"/>
      <c r="U17" s="142" t="s">
        <v>87</v>
      </c>
      <c r="V17" s="142" t="s">
        <v>90</v>
      </c>
      <c r="W17" s="142" t="s">
        <v>229</v>
      </c>
      <c r="X17" s="142"/>
      <c r="Z17" s="142"/>
    </row>
    <row r="18" spans="1:26" ht="23.1" customHeight="1">
      <c r="A18" s="146"/>
      <c r="B18" s="571" t="s">
        <v>44</v>
      </c>
      <c r="C18" s="994">
        <f>'2-  enfants de moins de 6 ans'!E18+'3- enfants de 6 à 12 ans'!E18+'4- enfants de 12 à 17 ans'!E18</f>
        <v>0</v>
      </c>
      <c r="D18" s="995"/>
      <c r="E18" s="994">
        <f>'2-  enfants de moins de 6 ans'!G18+'3- enfants de 6 à 12 ans'!G18+'4- enfants de 12 à 17 ans'!G18</f>
        <v>0</v>
      </c>
      <c r="F18" s="995"/>
      <c r="G18" s="994">
        <f>'2-  enfants de moins de 6 ans'!I18+'3- enfants de 6 à 12 ans'!I18+'4- enfants de 12 à 17 ans'!I18</f>
        <v>0</v>
      </c>
      <c r="H18" s="995"/>
      <c r="I18" s="994">
        <f>'2-  enfants de moins de 6 ans'!K18+'3- enfants de 6 à 12 ans'!K18+'4- enfants de 12 à 17 ans'!K18</f>
        <v>0</v>
      </c>
      <c r="J18" s="1005"/>
      <c r="K18" s="250">
        <f>SUM(U18:W18)</f>
        <v>0</v>
      </c>
      <c r="L18" s="260">
        <f>'2-  enfants de moins de 6 ans'!N18+'3- enfants de 6 à 12 ans'!N18+'4- enfants de 12 à 17 ans'!N18</f>
        <v>0</v>
      </c>
      <c r="M18" s="574">
        <f>(10*'2-  enfants de moins de 6 ans'!O18*'2-  enfants de moins de 6 ans'!N18)+(14*'3- enfants de 6 à 12 ans'!O18*'3- enfants de 6 à 12 ans'!N18)+(14*'4- enfants de 12 à 17 ans'!O18*'4- enfants de 12 à 17 ans'!N18)</f>
        <v>0</v>
      </c>
      <c r="N18" s="1001">
        <f t="shared" ref="N18:N23" si="0">IF(I18=0,0,IF(M18=0,0,I18/M18))</f>
        <v>0</v>
      </c>
      <c r="O18" s="1002"/>
      <c r="P18" s="254">
        <f t="shared" ref="P18:P23" si="1">IF(K18=0,0,IF(M18=0,0,K18/M18))</f>
        <v>0</v>
      </c>
      <c r="Q18" s="142"/>
      <c r="U18" s="142">
        <f>IF('2-  enfants de moins de 6 ans'!K18&lt;&gt;"Voir tarifs",'2-  enfants de moins de 6 ans'!K18,0)</f>
        <v>0</v>
      </c>
      <c r="V18" s="142">
        <f>IF('3- enfants de 6 à 12 ans'!K18&lt;&gt;"Voir tarifs",'3- enfants de 6 à 12 ans'!K18,0)</f>
        <v>0</v>
      </c>
      <c r="W18" s="142">
        <f>IF('4- enfants de 12 à 17 ans'!K18&lt;&gt;"Voir tarifs",'4- enfants de 12 à 17 ans'!K18,0)</f>
        <v>0</v>
      </c>
      <c r="X18" s="142"/>
      <c r="Z18" s="142"/>
    </row>
    <row r="19" spans="1:26" ht="23.1" customHeight="1">
      <c r="A19" s="146"/>
      <c r="B19" s="571" t="s">
        <v>45</v>
      </c>
      <c r="C19" s="994">
        <f>'2-  enfants de moins de 6 ans'!E19+'3- enfants de 6 à 12 ans'!E19+'4- enfants de 12 à 17 ans'!E19</f>
        <v>0</v>
      </c>
      <c r="D19" s="995"/>
      <c r="E19" s="994">
        <f>'2-  enfants de moins de 6 ans'!G19+'3- enfants de 6 à 12 ans'!G19+'4- enfants de 12 à 17 ans'!G19</f>
        <v>0</v>
      </c>
      <c r="F19" s="995"/>
      <c r="G19" s="994">
        <f>'2-  enfants de moins de 6 ans'!I19+'3- enfants de 6 à 12 ans'!I19+'4- enfants de 12 à 17 ans'!I19</f>
        <v>0</v>
      </c>
      <c r="H19" s="995"/>
      <c r="I19" s="994">
        <f>'2-  enfants de moins de 6 ans'!K19+'3- enfants de 6 à 12 ans'!K19+'4- enfants de 12 à 17 ans'!K19</f>
        <v>0</v>
      </c>
      <c r="J19" s="1005"/>
      <c r="K19" s="250">
        <f t="shared" ref="K19:K20" si="2">SUM(U19:W19)</f>
        <v>0</v>
      </c>
      <c r="L19" s="260">
        <f>'2-  enfants de moins de 6 ans'!N19+'3- enfants de 6 à 12 ans'!N19+'4- enfants de 12 à 17 ans'!N19</f>
        <v>0</v>
      </c>
      <c r="M19" s="574">
        <f>(10*'2-  enfants de moins de 6 ans'!O19*'2-  enfants de moins de 6 ans'!N19)+(14*'3- enfants de 6 à 12 ans'!O19*'3- enfants de 6 à 12 ans'!N19)+(14*'4- enfants de 12 à 17 ans'!O19*'4- enfants de 12 à 17 ans'!N19)</f>
        <v>0</v>
      </c>
      <c r="N19" s="1001">
        <f t="shared" ref="N19:N20" si="3">IF(I19=0,0,IF(M19=0,0,I19/M19))</f>
        <v>0</v>
      </c>
      <c r="O19" s="1002"/>
      <c r="P19" s="254">
        <f t="shared" si="1"/>
        <v>0</v>
      </c>
      <c r="Q19" s="142"/>
      <c r="U19" s="142">
        <f>IF('2-  enfants de moins de 6 ans'!K19&lt;&gt;"Voir tarifs",'2-  enfants de moins de 6 ans'!K19,0)</f>
        <v>0</v>
      </c>
      <c r="V19" s="142">
        <f>IF('3- enfants de 6 à 12 ans'!K19&lt;&gt;"Voir tarifs",'3- enfants de 6 à 12 ans'!K19,0)</f>
        <v>0</v>
      </c>
      <c r="W19" s="142">
        <f>IF('4- enfants de 12 à 17 ans'!K19&lt;&gt;"Voir tarifs",'4- enfants de 12 à 17 ans'!K19,0)</f>
        <v>0</v>
      </c>
      <c r="X19" s="142"/>
      <c r="Z19" s="142"/>
    </row>
    <row r="20" spans="1:26" ht="23.1" customHeight="1">
      <c r="A20" s="146"/>
      <c r="B20" s="571" t="s">
        <v>46</v>
      </c>
      <c r="C20" s="994">
        <f>'2-  enfants de moins de 6 ans'!E20+'3- enfants de 6 à 12 ans'!E20+'4- enfants de 12 à 17 ans'!E20</f>
        <v>0</v>
      </c>
      <c r="D20" s="995"/>
      <c r="E20" s="994">
        <f>'2-  enfants de moins de 6 ans'!G20+'3- enfants de 6 à 12 ans'!G20+'4- enfants de 12 à 17 ans'!G20</f>
        <v>0</v>
      </c>
      <c r="F20" s="995"/>
      <c r="G20" s="994">
        <f>'2-  enfants de moins de 6 ans'!I20+'3- enfants de 6 à 12 ans'!I20+'4- enfants de 12 à 17 ans'!I20</f>
        <v>0</v>
      </c>
      <c r="H20" s="995"/>
      <c r="I20" s="994">
        <f>'2-  enfants de moins de 6 ans'!K20+'3- enfants de 6 à 12 ans'!K20+'4- enfants de 12 à 17 ans'!K20</f>
        <v>0</v>
      </c>
      <c r="J20" s="1005"/>
      <c r="K20" s="250">
        <f t="shared" si="2"/>
        <v>0</v>
      </c>
      <c r="L20" s="260">
        <f>'2-  enfants de moins de 6 ans'!N20+'3- enfants de 6 à 12 ans'!N20+'4- enfants de 12 à 17 ans'!N20</f>
        <v>0</v>
      </c>
      <c r="M20" s="574">
        <f>(10*'2-  enfants de moins de 6 ans'!O20*'2-  enfants de moins de 6 ans'!N20)+(14*'3- enfants de 6 à 12 ans'!O20*'3- enfants de 6 à 12 ans'!N20)+(14*'4- enfants de 12 à 17 ans'!O20*'4- enfants de 12 à 17 ans'!N20)</f>
        <v>0</v>
      </c>
      <c r="N20" s="1001">
        <f t="shared" si="3"/>
        <v>0</v>
      </c>
      <c r="O20" s="1002"/>
      <c r="P20" s="254">
        <f t="shared" si="1"/>
        <v>0</v>
      </c>
      <c r="Q20" s="142"/>
      <c r="U20" s="142">
        <f>IF('2-  enfants de moins de 6 ans'!K20&lt;&gt;"Voir tarifs",'2-  enfants de moins de 6 ans'!K20,0)</f>
        <v>0</v>
      </c>
      <c r="V20" s="142">
        <f>IF('3- enfants de 6 à 12 ans'!K20&lt;&gt;"Voir tarifs",'3- enfants de 6 à 12 ans'!K20,0)</f>
        <v>0</v>
      </c>
      <c r="W20" s="142">
        <f>IF('4- enfants de 12 à 17 ans'!K20&lt;&gt;"Voir tarifs",'4- enfants de 12 à 17 ans'!K20,0)</f>
        <v>0</v>
      </c>
      <c r="X20" s="142"/>
      <c r="Z20" s="142"/>
    </row>
    <row r="21" spans="1:26" ht="25.5" customHeight="1">
      <c r="A21" s="146"/>
      <c r="B21" s="572" t="s">
        <v>47</v>
      </c>
      <c r="C21" s="996">
        <f t="shared" ref="C21:K21" si="4">SUM(C18:C20)</f>
        <v>0</v>
      </c>
      <c r="D21" s="997"/>
      <c r="E21" s="996">
        <f t="shared" si="4"/>
        <v>0</v>
      </c>
      <c r="F21" s="997"/>
      <c r="G21" s="996">
        <f t="shared" si="4"/>
        <v>0</v>
      </c>
      <c r="H21" s="997"/>
      <c r="I21" s="996">
        <f t="shared" si="4"/>
        <v>0</v>
      </c>
      <c r="J21" s="1000"/>
      <c r="K21" s="481">
        <f t="shared" si="4"/>
        <v>0</v>
      </c>
      <c r="L21" s="485"/>
      <c r="M21" s="486">
        <f>SUM(M18:M20)</f>
        <v>0</v>
      </c>
      <c r="N21" s="1003">
        <f t="shared" si="0"/>
        <v>0</v>
      </c>
      <c r="O21" s="1004"/>
      <c r="P21" s="487">
        <f t="shared" si="1"/>
        <v>0</v>
      </c>
      <c r="Q21" s="142"/>
      <c r="U21" s="142"/>
      <c r="V21" s="142"/>
      <c r="W21" s="142"/>
      <c r="X21" s="142"/>
      <c r="Z21" s="142"/>
    </row>
    <row r="22" spans="1:26" ht="23.1" customHeight="1">
      <c r="A22" s="146"/>
      <c r="B22" s="173" t="s">
        <v>110</v>
      </c>
      <c r="C22" s="994">
        <f>'2-  enfants de moins de 6 ans'!E25+'3- enfants de 6 à 12 ans'!E25+'4- enfants de 12 à 17 ans'!E25</f>
        <v>0</v>
      </c>
      <c r="D22" s="995"/>
      <c r="E22" s="994">
        <f>'2-  enfants de moins de 6 ans'!G25+'3- enfants de 6 à 12 ans'!G25+'4- enfants de 12 à 17 ans'!G25</f>
        <v>0</v>
      </c>
      <c r="F22" s="995"/>
      <c r="G22" s="994">
        <f>'2-  enfants de moins de 6 ans'!I25+'3- enfants de 6 à 12 ans'!I25+'4- enfants de 12 à 17 ans'!I25</f>
        <v>0</v>
      </c>
      <c r="H22" s="995"/>
      <c r="I22" s="994">
        <f>'2-  enfants de moins de 6 ans'!K25+'3- enfants de 6 à 12 ans'!K25+'4- enfants de 12 à 17 ans'!K25</f>
        <v>0</v>
      </c>
      <c r="J22" s="1005"/>
      <c r="K22" s="250">
        <f>SUM(U22:W22)</f>
        <v>0</v>
      </c>
      <c r="L22" s="518">
        <f>'2-  enfants de moins de 6 ans'!N25+'3- enfants de 6 à 12 ans'!N25+'4- enfants de 12 à 17 ans'!N25</f>
        <v>0</v>
      </c>
      <c r="M22" s="519">
        <f>(8*'2-  enfants de moins de 6 ans'!O25*'2-  enfants de moins de 6 ans'!N25)+(12*'3- enfants de 6 à 12 ans'!O25*'3- enfants de 6 à 12 ans'!N25)+(12*'4- enfants de 12 à 17 ans'!O25*'4- enfants de 12 à 17 ans'!N25)</f>
        <v>0</v>
      </c>
      <c r="N22" s="1001">
        <f t="shared" si="0"/>
        <v>0</v>
      </c>
      <c r="O22" s="1002"/>
      <c r="P22" s="255">
        <f t="shared" si="1"/>
        <v>0</v>
      </c>
      <c r="Q22" s="142"/>
      <c r="U22" s="142">
        <f>IF('2-  enfants de moins de 6 ans'!K25&lt;&gt;"Voir tarifs",'2-  enfants de moins de 6 ans'!K25,0)</f>
        <v>0</v>
      </c>
      <c r="V22" s="142">
        <f>IF('3- enfants de 6 à 12 ans'!K25&lt;&gt;"Voir tarifs",'3- enfants de 6 à 12 ans'!K25,0)</f>
        <v>0</v>
      </c>
      <c r="W22" s="142">
        <f>IF('4- enfants de 12 à 17 ans'!K25&lt;&gt;"Voir tarifs",'4- enfants de 12 à 17 ans'!K25,0)</f>
        <v>0</v>
      </c>
      <c r="X22" s="142"/>
      <c r="Z22" s="142"/>
    </row>
    <row r="23" spans="1:26" ht="30" customHeight="1" thickBot="1">
      <c r="A23" s="146"/>
      <c r="B23" s="516" t="s">
        <v>241</v>
      </c>
      <c r="C23" s="1098">
        <f>C21+C22</f>
        <v>0</v>
      </c>
      <c r="D23" s="1099"/>
      <c r="E23" s="1098">
        <f t="shared" ref="E23:G23" si="5">E21+E22</f>
        <v>0</v>
      </c>
      <c r="F23" s="1099"/>
      <c r="G23" s="1098">
        <f t="shared" si="5"/>
        <v>0</v>
      </c>
      <c r="H23" s="1099"/>
      <c r="I23" s="1098">
        <f>I21+I22</f>
        <v>0</v>
      </c>
      <c r="J23" s="1100"/>
      <c r="K23" s="481">
        <f t="shared" ref="K23" si="6">K21+K22</f>
        <v>0</v>
      </c>
      <c r="L23" s="578"/>
      <c r="M23" s="579">
        <f>M21+M22</f>
        <v>0</v>
      </c>
      <c r="N23" s="1101">
        <f t="shared" si="0"/>
        <v>0</v>
      </c>
      <c r="O23" s="1102"/>
      <c r="P23" s="527">
        <f t="shared" si="1"/>
        <v>0</v>
      </c>
      <c r="Q23" s="142"/>
      <c r="U23" s="142"/>
      <c r="V23" s="142"/>
      <c r="W23" s="142"/>
      <c r="X23" s="142"/>
      <c r="Y23" s="142"/>
      <c r="Z23" s="142"/>
    </row>
    <row r="24" spans="1:26" ht="45" customHeight="1">
      <c r="A24" s="146"/>
      <c r="B24" s="984"/>
      <c r="C24" s="1107" t="s">
        <v>25</v>
      </c>
      <c r="D24" s="1108"/>
      <c r="E24" s="1107" t="s">
        <v>26</v>
      </c>
      <c r="F24" s="1109"/>
      <c r="G24" s="1107" t="s">
        <v>27</v>
      </c>
      <c r="H24" s="1109"/>
      <c r="I24" s="989" t="s">
        <v>66</v>
      </c>
      <c r="J24" s="990"/>
      <c r="K24" s="991"/>
      <c r="L24" s="580" t="s">
        <v>67</v>
      </c>
      <c r="M24" s="580" t="s">
        <v>32</v>
      </c>
      <c r="N24" s="1103" t="s">
        <v>68</v>
      </c>
      <c r="O24" s="1103" t="s">
        <v>69</v>
      </c>
      <c r="P24" s="980" t="s">
        <v>70</v>
      </c>
      <c r="Q24" s="142"/>
      <c r="U24" s="142"/>
      <c r="V24" s="142"/>
      <c r="W24" s="142"/>
      <c r="X24" s="142"/>
      <c r="Y24" s="142"/>
      <c r="Z24" s="142"/>
    </row>
    <row r="25" spans="1:26" ht="54.95" customHeight="1" thickBot="1">
      <c r="A25" s="146"/>
      <c r="B25" s="985"/>
      <c r="C25" s="185" t="s">
        <v>33</v>
      </c>
      <c r="D25" s="186" t="s">
        <v>34</v>
      </c>
      <c r="E25" s="187" t="s">
        <v>33</v>
      </c>
      <c r="F25" s="186" t="s">
        <v>34</v>
      </c>
      <c r="G25" s="187" t="s">
        <v>33</v>
      </c>
      <c r="H25" s="186" t="s">
        <v>34</v>
      </c>
      <c r="I25" s="159" t="s">
        <v>71</v>
      </c>
      <c r="J25" s="160" t="s">
        <v>36</v>
      </c>
      <c r="K25" s="161" t="s">
        <v>72</v>
      </c>
      <c r="L25" s="190" t="s">
        <v>37</v>
      </c>
      <c r="M25" s="191" t="s">
        <v>41</v>
      </c>
      <c r="N25" s="1104"/>
      <c r="O25" s="1104"/>
      <c r="P25" s="981"/>
      <c r="Q25" s="142"/>
      <c r="U25" s="142"/>
      <c r="V25" s="142"/>
      <c r="W25" s="142"/>
      <c r="X25" s="142"/>
      <c r="Y25" s="142"/>
      <c r="Z25" s="142"/>
    </row>
    <row r="26" spans="1:26" ht="17.100000000000001" customHeight="1">
      <c r="A26" s="157"/>
      <c r="B26" s="170" t="s">
        <v>48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142"/>
      <c r="U26" s="142" t="s">
        <v>88</v>
      </c>
      <c r="V26" s="142" t="s">
        <v>87</v>
      </c>
      <c r="W26" s="142" t="s">
        <v>259</v>
      </c>
      <c r="X26" s="142" t="s">
        <v>260</v>
      </c>
      <c r="Y26" s="142" t="s">
        <v>261</v>
      </c>
      <c r="Z26" s="142" t="s">
        <v>229</v>
      </c>
    </row>
    <row r="27" spans="1:26" ht="23.1" customHeight="1">
      <c r="A27" s="146"/>
      <c r="B27" s="571" t="s">
        <v>50</v>
      </c>
      <c r="C27" s="528">
        <f>'2-  enfants de moins de 6 ans'!E33+'3- enfants de 6 à 12 ans'!E33+'4- enfants de 12 à 17 ans'!E33</f>
        <v>0</v>
      </c>
      <c r="D27" s="250">
        <f>'2-  enfants de moins de 6 ans'!F33+'3- enfants de 6 à 12 ans'!F33+'4- enfants de 12 à 17 ans'!F33</f>
        <v>0</v>
      </c>
      <c r="E27" s="529">
        <f>'2-  enfants de moins de 6 ans'!G33+'3- enfants de 6 à 12 ans'!G33+'4- enfants de 12 à 17 ans'!G33</f>
        <v>0</v>
      </c>
      <c r="F27" s="251">
        <f>'2-  enfants de moins de 6 ans'!H33+'3- enfants de 6 à 12 ans'!H33+'4- enfants de 12 à 17 ans'!H33</f>
        <v>0</v>
      </c>
      <c r="G27" s="528">
        <f>'2-  enfants de moins de 6 ans'!I33+'3- enfants de 6 à 12 ans'!I33+'4- enfants de 12 à 17 ans'!I33</f>
        <v>0</v>
      </c>
      <c r="H27" s="250">
        <f>'2-  enfants de moins de 6 ans'!J33+'3- enfants de 6 à 12 ans'!J33+'4- enfants de 12 à 17 ans'!J33</f>
        <v>0</v>
      </c>
      <c r="I27" s="577">
        <f t="shared" ref="I27:J30" si="7">+C27+E27+G27</f>
        <v>0</v>
      </c>
      <c r="J27" s="259">
        <f t="shared" si="7"/>
        <v>0</v>
      </c>
      <c r="K27" s="208">
        <f>SUM(U27:Z27)</f>
        <v>0</v>
      </c>
      <c r="L27" s="260">
        <f>'2-  enfants de moins de 6 ans'!N33+'3- enfants de 6 à 12 ans'!N33+'4- enfants de 12 à 17 ans'!N33</f>
        <v>0</v>
      </c>
      <c r="M27" s="261">
        <f>'2-  enfants de moins de 6 ans'!R33+'3- enfants de 6 à 12 ans'!R33+'4- enfants de 12 à 17 ans'!R33</f>
        <v>0</v>
      </c>
      <c r="N27" s="255">
        <f>IF(I27=0,0,IF(M27=0,0,I27/M27))</f>
        <v>0</v>
      </c>
      <c r="O27" s="254">
        <f>IF(J27=0,0,IF(M27=0,0,J27/M27))</f>
        <v>0</v>
      </c>
      <c r="P27" s="254">
        <f>IF(K27=0,0,IF(M27=0,0,K27/M27))</f>
        <v>0</v>
      </c>
      <c r="Q27" s="142"/>
      <c r="U27" s="142" t="str">
        <f>IF('2-  enfants de moins de 6 ans'!K33&lt;&gt;"Voir tarifs",'2-  enfants de moins de 6 ans'!K33,0)</f>
        <v>Cf tarification</v>
      </c>
      <c r="V27" s="142" t="str">
        <f>IF('2-  enfants de moins de 6 ans'!L33&lt;&gt;"Voir tarifs",'2-  enfants de moins de 6 ans'!L33,0)</f>
        <v>Cf tarification</v>
      </c>
      <c r="W27" s="142" t="str">
        <f>IF('3- enfants de 6 à 12 ans'!K33&lt;&gt;"Voir tarifs",'3- enfants de 6 à 12 ans'!K33,0)</f>
        <v>Cf tarification</v>
      </c>
      <c r="X27" s="142" t="str">
        <f>IF('3- enfants de 6 à 12 ans'!L33&lt;&gt;"Voir tarifs",'3- enfants de 6 à 12 ans'!L33,0)</f>
        <v>Cf tarification</v>
      </c>
      <c r="Y27" s="142" t="str">
        <f>IF('4- enfants de 12 à 17 ans'!K33&lt;&gt;"Voir tarifs",'4- enfants de 12 à 17 ans'!K33,0)</f>
        <v>Cf tarification</v>
      </c>
      <c r="Z27" s="142" t="str">
        <f>IF('4- enfants de 12 à 17 ans'!L33&lt;&gt;"Voir tarifs",'4- enfants de 12 à 17 ans'!L33,0)</f>
        <v>Cf tarification</v>
      </c>
    </row>
    <row r="28" spans="1:26" ht="23.1" customHeight="1">
      <c r="A28" s="146"/>
      <c r="B28" s="571" t="s">
        <v>51</v>
      </c>
      <c r="C28" s="528">
        <f>'2-  enfants de moins de 6 ans'!E34+'3- enfants de 6 à 12 ans'!E34+'4- enfants de 12 à 17 ans'!E34</f>
        <v>0</v>
      </c>
      <c r="D28" s="250">
        <f>'2-  enfants de moins de 6 ans'!F34+'3- enfants de 6 à 12 ans'!F34+'4- enfants de 12 à 17 ans'!F34</f>
        <v>0</v>
      </c>
      <c r="E28" s="529">
        <f>'2-  enfants de moins de 6 ans'!G34+'3- enfants de 6 à 12 ans'!G34+'4- enfants de 12 à 17 ans'!G34</f>
        <v>0</v>
      </c>
      <c r="F28" s="251">
        <f>'2-  enfants de moins de 6 ans'!H34+'3- enfants de 6 à 12 ans'!H34+'4- enfants de 12 à 17 ans'!H34</f>
        <v>0</v>
      </c>
      <c r="G28" s="528">
        <f>'2-  enfants de moins de 6 ans'!I34+'3- enfants de 6 à 12 ans'!I34+'4- enfants de 12 à 17 ans'!I34</f>
        <v>0</v>
      </c>
      <c r="H28" s="250">
        <f>'2-  enfants de moins de 6 ans'!J34+'3- enfants de 6 à 12 ans'!J34+'4- enfants de 12 à 17 ans'!J34</f>
        <v>0</v>
      </c>
      <c r="I28" s="577">
        <f t="shared" si="7"/>
        <v>0</v>
      </c>
      <c r="J28" s="259">
        <f t="shared" si="7"/>
        <v>0</v>
      </c>
      <c r="K28" s="208">
        <f>SUM(U28:Z28)</f>
        <v>0</v>
      </c>
      <c r="L28" s="260">
        <f>'2-  enfants de moins de 6 ans'!N34+'3- enfants de 6 à 12 ans'!N34+'4- enfants de 12 à 17 ans'!N34</f>
        <v>0</v>
      </c>
      <c r="M28" s="261">
        <f>'2-  enfants de moins de 6 ans'!R34+'3- enfants de 6 à 12 ans'!R34+'4- enfants de 12 à 17 ans'!R34</f>
        <v>0</v>
      </c>
      <c r="N28" s="255">
        <f>IF(I28=0,0,IF(M28=0,0,I28/M28))</f>
        <v>0</v>
      </c>
      <c r="O28" s="254">
        <f>IF(J28=0,0,IF(M28=0,0,J28/M28))</f>
        <v>0</v>
      </c>
      <c r="P28" s="254">
        <f>IF(K28=0,0,IF(M28=0,0,K28/M28))</f>
        <v>0</v>
      </c>
      <c r="Q28" s="142"/>
      <c r="U28" s="142" t="str">
        <f>IF('2-  enfants de moins de 6 ans'!K34&lt;&gt;"Voir tarifs",'2-  enfants de moins de 6 ans'!K34,0)</f>
        <v>Cf tarification</v>
      </c>
      <c r="V28" s="142" t="str">
        <f>IF('2-  enfants de moins de 6 ans'!L34&lt;&gt;"Voir tarifs",'2-  enfants de moins de 6 ans'!L34,0)</f>
        <v>Cf tarification</v>
      </c>
      <c r="W28" s="142" t="str">
        <f>IF('3- enfants de 6 à 12 ans'!K34&lt;&gt;"Voir tarifs",'3- enfants de 6 à 12 ans'!K34,0)</f>
        <v>Cf tarification</v>
      </c>
      <c r="X28" s="142" t="str">
        <f>IF('3- enfants de 6 à 12 ans'!L34&lt;&gt;"Voir tarifs",'3- enfants de 6 à 12 ans'!L34,0)</f>
        <v>Cf tarification</v>
      </c>
      <c r="Y28" s="142" t="str">
        <f>IF('4- enfants de 12 à 17 ans'!K34&lt;&gt;"Voir tarifs",'4- enfants de 12 à 17 ans'!K34,0)</f>
        <v>Cf tarification</v>
      </c>
      <c r="Z28" s="142" t="str">
        <f>IF('4- enfants de 12 à 17 ans'!L34&lt;&gt;"Voir tarifs",'4- enfants de 12 à 17 ans'!L34,0)</f>
        <v>Cf tarification</v>
      </c>
    </row>
    <row r="29" spans="1:26" ht="23.1" customHeight="1">
      <c r="A29" s="146"/>
      <c r="B29" s="571" t="s">
        <v>52</v>
      </c>
      <c r="C29" s="528">
        <f>'2-  enfants de moins de 6 ans'!E35+'3- enfants de 6 à 12 ans'!E35+'4- enfants de 12 à 17 ans'!E35</f>
        <v>0</v>
      </c>
      <c r="D29" s="250">
        <f>'2-  enfants de moins de 6 ans'!F35+'3- enfants de 6 à 12 ans'!F35+'4- enfants de 12 à 17 ans'!F35</f>
        <v>0</v>
      </c>
      <c r="E29" s="529">
        <f>'2-  enfants de moins de 6 ans'!G35+'3- enfants de 6 à 12 ans'!G35+'4- enfants de 12 à 17 ans'!G35</f>
        <v>0</v>
      </c>
      <c r="F29" s="251">
        <f>'2-  enfants de moins de 6 ans'!H35+'3- enfants de 6 à 12 ans'!H35+'4- enfants de 12 à 17 ans'!H35</f>
        <v>0</v>
      </c>
      <c r="G29" s="528">
        <f>'2-  enfants de moins de 6 ans'!I35+'3- enfants de 6 à 12 ans'!I35+'4- enfants de 12 à 17 ans'!I35</f>
        <v>0</v>
      </c>
      <c r="H29" s="250">
        <f>'2-  enfants de moins de 6 ans'!J35+'3- enfants de 6 à 12 ans'!J35+'4- enfants de 12 à 17 ans'!J35</f>
        <v>0</v>
      </c>
      <c r="I29" s="577">
        <f t="shared" si="7"/>
        <v>0</v>
      </c>
      <c r="J29" s="259">
        <f t="shared" si="7"/>
        <v>0</v>
      </c>
      <c r="K29" s="208">
        <f>SUM(U29:Z29)</f>
        <v>0</v>
      </c>
      <c r="L29" s="260">
        <f>'2-  enfants de moins de 6 ans'!N35+'3- enfants de 6 à 12 ans'!N35+'4- enfants de 12 à 17 ans'!N35</f>
        <v>0</v>
      </c>
      <c r="M29" s="261">
        <f>'2-  enfants de moins de 6 ans'!R35+'3- enfants de 6 à 12 ans'!R35+'4- enfants de 12 à 17 ans'!R35</f>
        <v>0</v>
      </c>
      <c r="N29" s="255">
        <f>IF(I29=0,0,IF(M29=0,0,I29/M29))</f>
        <v>0</v>
      </c>
      <c r="O29" s="254">
        <f>IF(J29=0,0,IF(M29=0,0,J29/M29))</f>
        <v>0</v>
      </c>
      <c r="P29" s="254">
        <f>IF(K29=0,0,IF(M29=0,0,K29/M29))</f>
        <v>0</v>
      </c>
      <c r="Q29" s="142"/>
      <c r="U29" s="142" t="str">
        <f>IF('2-  enfants de moins de 6 ans'!K35&lt;&gt;"Voir tarifs",'2-  enfants de moins de 6 ans'!K35,0)</f>
        <v>Cf tarification</v>
      </c>
      <c r="V29" s="142" t="str">
        <f>IF('2-  enfants de moins de 6 ans'!L35&lt;&gt;"Voir tarifs",'2-  enfants de moins de 6 ans'!L35,0)</f>
        <v>Cf tarification</v>
      </c>
      <c r="W29" s="142" t="str">
        <f>IF('3- enfants de 6 à 12 ans'!K35&lt;&gt;"Voir tarifs",'3- enfants de 6 à 12 ans'!K35,0)</f>
        <v>Cf tarification</v>
      </c>
      <c r="X29" s="142" t="str">
        <f>IF('3- enfants de 6 à 12 ans'!L35&lt;&gt;"Voir tarifs",'3- enfants de 6 à 12 ans'!L35,0)</f>
        <v>Cf tarification</v>
      </c>
      <c r="Y29" s="142" t="str">
        <f>IF('4- enfants de 12 à 17 ans'!K35&lt;&gt;"Voir tarifs",'4- enfants de 12 à 17 ans'!K35,0)</f>
        <v>Cf tarification</v>
      </c>
      <c r="Z29" s="142" t="str">
        <f>IF('4- enfants de 12 à 17 ans'!L35&lt;&gt;"Voir tarifs",'4- enfants de 12 à 17 ans'!L35,0)</f>
        <v>Cf tarification</v>
      </c>
    </row>
    <row r="30" spans="1:26" ht="23.1" customHeight="1">
      <c r="A30" s="146"/>
      <c r="B30" s="576" t="s">
        <v>53</v>
      </c>
      <c r="C30" s="528">
        <f>'2-  enfants de moins de 6 ans'!E36+'3- enfants de 6 à 12 ans'!E36+'4- enfants de 12 à 17 ans'!E36</f>
        <v>0</v>
      </c>
      <c r="D30" s="250">
        <f>'2-  enfants de moins de 6 ans'!F36+'3- enfants de 6 à 12 ans'!F36+'4- enfants de 12 à 17 ans'!F36</f>
        <v>0</v>
      </c>
      <c r="E30" s="529">
        <f>'2-  enfants de moins de 6 ans'!G36+'3- enfants de 6 à 12 ans'!G36+'4- enfants de 12 à 17 ans'!G36</f>
        <v>0</v>
      </c>
      <c r="F30" s="251">
        <f>'2-  enfants de moins de 6 ans'!H36+'3- enfants de 6 à 12 ans'!H36+'4- enfants de 12 à 17 ans'!H36</f>
        <v>0</v>
      </c>
      <c r="G30" s="528">
        <f>'2-  enfants de moins de 6 ans'!I36+'3- enfants de 6 à 12 ans'!I36+'4- enfants de 12 à 17 ans'!I36</f>
        <v>0</v>
      </c>
      <c r="H30" s="250">
        <f>'2-  enfants de moins de 6 ans'!J36+'3- enfants de 6 à 12 ans'!J36+'4- enfants de 12 à 17 ans'!J36</f>
        <v>0</v>
      </c>
      <c r="I30" s="577">
        <f t="shared" si="7"/>
        <v>0</v>
      </c>
      <c r="J30" s="259">
        <f t="shared" si="7"/>
        <v>0</v>
      </c>
      <c r="K30" s="208">
        <f>SUM(U30:Z30)</f>
        <v>0</v>
      </c>
      <c r="L30" s="260">
        <f>'2-  enfants de moins de 6 ans'!N36+'3- enfants de 6 à 12 ans'!N36+'4- enfants de 12 à 17 ans'!N36</f>
        <v>0</v>
      </c>
      <c r="M30" s="261">
        <f>'2-  enfants de moins de 6 ans'!R36+'3- enfants de 6 à 12 ans'!R36+'4- enfants de 12 à 17 ans'!R36</f>
        <v>0</v>
      </c>
      <c r="N30" s="255">
        <f>IF(I30=0,0,IF(M30=0,0,I30/M30))</f>
        <v>0</v>
      </c>
      <c r="O30" s="254">
        <f>IF(J30=0,0,IF(M30=0,0,J30/M30))</f>
        <v>0</v>
      </c>
      <c r="P30" s="254">
        <f>IF(K30=0,0,IF(M30=0,0,K30/M30))</f>
        <v>0</v>
      </c>
      <c r="Q30" s="142"/>
      <c r="U30" s="142" t="str">
        <f>IF('2-  enfants de moins de 6 ans'!K36&lt;&gt;"Voir tarifs",'2-  enfants de moins de 6 ans'!K36,0)</f>
        <v>Cf tarification</v>
      </c>
      <c r="V30" s="142" t="str">
        <f>IF('2-  enfants de moins de 6 ans'!L36&lt;&gt;"Voir tarifs",'2-  enfants de moins de 6 ans'!L36,0)</f>
        <v>Cf tarification</v>
      </c>
      <c r="W30" s="142" t="str">
        <f>IF('3- enfants de 6 à 12 ans'!K36&lt;&gt;"Voir tarifs",'3- enfants de 6 à 12 ans'!K36,0)</f>
        <v>Cf tarification</v>
      </c>
      <c r="X30" s="142" t="str">
        <f>IF('3- enfants de 6 à 12 ans'!L36&lt;&gt;"Voir tarifs",'3- enfants de 6 à 12 ans'!L36,0)</f>
        <v>Cf tarification</v>
      </c>
      <c r="Y30" s="142" t="str">
        <f>IF('4- enfants de 12 à 17 ans'!K36&lt;&gt;"Voir tarifs",'4- enfants de 12 à 17 ans'!K36,0)</f>
        <v>Cf tarification</v>
      </c>
      <c r="Z30" s="142" t="str">
        <f>IF('4- enfants de 12 à 17 ans'!L36&lt;&gt;"Voir tarifs",'4- enfants de 12 à 17 ans'!L36,0)</f>
        <v>Cf tarification</v>
      </c>
    </row>
    <row r="31" spans="1:26" ht="25.5" customHeight="1">
      <c r="A31" s="146"/>
      <c r="B31" s="488" t="s">
        <v>47</v>
      </c>
      <c r="C31" s="480">
        <f t="shared" ref="C31:K31" si="8">SUM(C27:C30)</f>
        <v>0</v>
      </c>
      <c r="D31" s="484">
        <f t="shared" si="8"/>
        <v>0</v>
      </c>
      <c r="E31" s="483">
        <f t="shared" si="8"/>
        <v>0</v>
      </c>
      <c r="F31" s="489">
        <f t="shared" si="8"/>
        <v>0</v>
      </c>
      <c r="G31" s="483">
        <f t="shared" si="8"/>
        <v>0</v>
      </c>
      <c r="H31" s="490">
        <f t="shared" si="8"/>
        <v>0</v>
      </c>
      <c r="I31" s="491">
        <f t="shared" si="8"/>
        <v>0</v>
      </c>
      <c r="J31" s="484">
        <f t="shared" si="8"/>
        <v>0</v>
      </c>
      <c r="K31" s="484">
        <f t="shared" si="8"/>
        <v>0</v>
      </c>
      <c r="L31" s="492"/>
      <c r="M31" s="486">
        <f>SUM(M27:M30)</f>
        <v>0</v>
      </c>
      <c r="N31" s="493">
        <f>IF(I31=0,0,IF(M31=0,0,I31/M31))</f>
        <v>0</v>
      </c>
      <c r="O31" s="487">
        <f>IF(J31=0,0,IF(M31=0,0,J31/M31))</f>
        <v>0</v>
      </c>
      <c r="P31" s="487">
        <f>IF(K31=0,0,IF(M31=0,0,K31/M31))</f>
        <v>0</v>
      </c>
      <c r="Q31" s="142"/>
      <c r="U31" s="142"/>
      <c r="V31" s="142"/>
      <c r="W31" s="142"/>
      <c r="X31" s="142"/>
      <c r="Y31" s="142"/>
      <c r="Z31" s="142"/>
    </row>
    <row r="32" spans="1:26" ht="11.1" customHeight="1">
      <c r="A32" s="146"/>
      <c r="B32" s="172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142"/>
      <c r="U32" s="142"/>
      <c r="V32" s="142"/>
      <c r="W32" s="142"/>
      <c r="X32" s="142"/>
      <c r="Y32" s="142"/>
      <c r="Z32" s="142"/>
    </row>
    <row r="33" spans="1:26" ht="23.1" customHeight="1">
      <c r="A33" s="146"/>
      <c r="B33" s="164" t="s">
        <v>54</v>
      </c>
      <c r="C33" s="528">
        <f>'2-  enfants de moins de 6 ans'!E41+'3- enfants de 6 à 12 ans'!E41+'4- enfants de 12 à 17 ans'!E41</f>
        <v>0</v>
      </c>
      <c r="D33" s="250">
        <f>'2-  enfants de moins de 6 ans'!F41+'3- enfants de 6 à 12 ans'!F41+'4- enfants de 12 à 17 ans'!F41</f>
        <v>0</v>
      </c>
      <c r="E33" s="528">
        <f>'2-  enfants de moins de 6 ans'!G41+'3- enfants de 6 à 12 ans'!G41+'4- enfants de 12 à 17 ans'!G41</f>
        <v>0</v>
      </c>
      <c r="F33" s="250">
        <f>'2-  enfants de moins de 6 ans'!H41+'3- enfants de 6 à 12 ans'!H41+'4- enfants de 12 à 17 ans'!H41</f>
        <v>0</v>
      </c>
      <c r="G33" s="528">
        <f>'2-  enfants de moins de 6 ans'!I41+'3- enfants de 6 à 12 ans'!I41+'4- enfants de 12 à 17 ans'!I41</f>
        <v>0</v>
      </c>
      <c r="H33" s="250">
        <f>'2-  enfants de moins de 6 ans'!J41+'3- enfants de 6 à 12 ans'!J41+'4- enfants de 12 à 17 ans'!J41</f>
        <v>0</v>
      </c>
      <c r="I33" s="529">
        <f>C33+E33+G33</f>
        <v>0</v>
      </c>
      <c r="J33" s="581">
        <f>D33+F33+H33</f>
        <v>0</v>
      </c>
      <c r="K33" s="560">
        <f>SUM(U33:Z33)</f>
        <v>0</v>
      </c>
      <c r="L33" s="260">
        <f>'2-  enfants de moins de 6 ans'!N41+'3- enfants de 6 à 12 ans'!N41+'4- enfants de 12 à 17 ans'!N41</f>
        <v>0</v>
      </c>
      <c r="M33" s="253">
        <f>'2-  enfants de moins de 6 ans'!R41+'3- enfants de 6 à 12 ans'!R41+'4- enfants de 12 à 17 ans'!R41</f>
        <v>0</v>
      </c>
      <c r="N33" s="254">
        <f>IF(I33=0,0,IF(M33=0,0,I33/M33))</f>
        <v>0</v>
      </c>
      <c r="O33" s="254">
        <f>IF(J33=0,0,IF(M33=0,0,J33/M33))</f>
        <v>0</v>
      </c>
      <c r="P33" s="254">
        <f>IF(K33=0,0,IF(M33=0,0,K33/M33))</f>
        <v>0</v>
      </c>
      <c r="Q33" s="142"/>
      <c r="U33" s="142">
        <f>IF('2-  enfants de moins de 6 ans'!K41&lt;&gt;"Voir tarifs",'2-  enfants de moins de 6 ans'!K41,0)</f>
        <v>0</v>
      </c>
      <c r="V33" s="142">
        <f>IF('2-  enfants de moins de 6 ans'!L41&lt;&gt;"Voir tarifs",'2-  enfants de moins de 6 ans'!L41,0)</f>
        <v>0</v>
      </c>
      <c r="W33" s="142">
        <f>IF('3- enfants de 6 à 12 ans'!K41&lt;&gt;"Voir tarifs",'3- enfants de 6 à 12 ans'!K41,0)</f>
        <v>0</v>
      </c>
      <c r="X33" s="142">
        <f>IF('3- enfants de 6 à 12 ans'!L41&lt;&gt;"Voir tarifs",'3- enfants de 6 à 12 ans'!L41,0)</f>
        <v>0</v>
      </c>
      <c r="Y33" s="142">
        <f>IF('4- enfants de 12 à 17 ans'!K41&lt;&gt;"Voir tarifs",'4- enfants de 12 à 17 ans'!K41,0)</f>
        <v>0</v>
      </c>
      <c r="Z33" s="142">
        <f>IF('4- enfants de 12 à 17 ans'!L41&lt;&gt;"Voir tarifs",'4- enfants de 12 à 17 ans'!L41,0)</f>
        <v>0</v>
      </c>
    </row>
    <row r="34" spans="1:26" ht="11.1" customHeight="1" thickBot="1">
      <c r="A34" s="146"/>
      <c r="B34" s="17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3"/>
      <c r="O34" s="263"/>
      <c r="P34" s="263"/>
      <c r="Q34" s="142"/>
    </row>
    <row r="35" spans="1:26" ht="25.5" customHeight="1" thickBot="1">
      <c r="A35" s="157"/>
      <c r="B35" s="494" t="s">
        <v>47</v>
      </c>
      <c r="C35" s="495">
        <f>C31+C33</f>
        <v>0</v>
      </c>
      <c r="D35" s="496">
        <f>C21+D31+D33+C22</f>
        <v>0</v>
      </c>
      <c r="E35" s="497">
        <f>E31+E33</f>
        <v>0</v>
      </c>
      <c r="F35" s="498">
        <f>E21+F31+F33+E22</f>
        <v>0</v>
      </c>
      <c r="G35" s="499">
        <f>G31+G33</f>
        <v>0</v>
      </c>
      <c r="H35" s="500">
        <f>G21+H31+H33+G22</f>
        <v>0</v>
      </c>
      <c r="I35" s="497">
        <f>I31+I33</f>
        <v>0</v>
      </c>
      <c r="J35" s="496">
        <f>I21+J31+J33+I22</f>
        <v>0</v>
      </c>
      <c r="K35" s="498">
        <f>K21+K31+K33+K22</f>
        <v>0</v>
      </c>
      <c r="L35" s="264"/>
      <c r="M35" s="501">
        <f>+M21+M31+M33+M22</f>
        <v>0</v>
      </c>
      <c r="N35" s="502">
        <f>IF(I35=0,0,IF(M35=0,0,I35/(M31+M33)))</f>
        <v>0</v>
      </c>
      <c r="O35" s="502">
        <f>IF(J35=0,0,IF(M35=0,0,J35/M35))</f>
        <v>0</v>
      </c>
      <c r="P35" s="502">
        <f>IF(K35=0,0,IF(M35=0,0,K35/M35))</f>
        <v>0</v>
      </c>
      <c r="Q35" s="142"/>
    </row>
    <row r="36" spans="1:26" ht="51.75" customHeight="1" thickBot="1">
      <c r="A36" s="157"/>
      <c r="B36" s="157"/>
      <c r="C36" s="174"/>
      <c r="D36" s="174"/>
      <c r="E36" s="174"/>
      <c r="F36" s="174"/>
      <c r="G36" s="174"/>
      <c r="H36" s="174"/>
      <c r="I36" s="174"/>
      <c r="J36" s="174"/>
      <c r="K36" s="174"/>
      <c r="L36" s="175"/>
      <c r="M36" s="176" t="s">
        <v>60</v>
      </c>
      <c r="N36" s="177"/>
      <c r="O36" s="177"/>
      <c r="P36" s="177"/>
      <c r="Q36" s="142"/>
    </row>
  </sheetData>
  <sheetProtection password="C3A6" sheet="1" objects="1" scenarios="1"/>
  <mergeCells count="74">
    <mergeCell ref="B15:B16"/>
    <mergeCell ref="C15:D15"/>
    <mergeCell ref="E15:F15"/>
    <mergeCell ref="G15:H15"/>
    <mergeCell ref="I15:K15"/>
    <mergeCell ref="C7:D7"/>
    <mergeCell ref="E7:I7"/>
    <mergeCell ref="P15:P16"/>
    <mergeCell ref="L14:P14"/>
    <mergeCell ref="C8:D8"/>
    <mergeCell ref="E8:I8"/>
    <mergeCell ref="K8:L8"/>
    <mergeCell ref="M8:Q8"/>
    <mergeCell ref="C9:D9"/>
    <mergeCell ref="C12:D12"/>
    <mergeCell ref="E12:I12"/>
    <mergeCell ref="C14:J14"/>
    <mergeCell ref="E9:I9"/>
    <mergeCell ref="K9:L11"/>
    <mergeCell ref="M9:Q11"/>
    <mergeCell ref="C10:D10"/>
    <mergeCell ref="C1:Q1"/>
    <mergeCell ref="C2:Q3"/>
    <mergeCell ref="N5:O5"/>
    <mergeCell ref="C6:D6"/>
    <mergeCell ref="E6:I6"/>
    <mergeCell ref="K6:L6"/>
    <mergeCell ref="M6:Q6"/>
    <mergeCell ref="E10:I10"/>
    <mergeCell ref="C11:D11"/>
    <mergeCell ref="E11:I11"/>
    <mergeCell ref="B24:B25"/>
    <mergeCell ref="C24:D24"/>
    <mergeCell ref="E24:F24"/>
    <mergeCell ref="G24:H24"/>
    <mergeCell ref="I24:K24"/>
    <mergeCell ref="E20:F20"/>
    <mergeCell ref="E21:F21"/>
    <mergeCell ref="E22:F22"/>
    <mergeCell ref="E23:F23"/>
    <mergeCell ref="G18:H18"/>
    <mergeCell ref="G19:H19"/>
    <mergeCell ref="G20:H20"/>
    <mergeCell ref="G21:H21"/>
    <mergeCell ref="N24:N25"/>
    <mergeCell ref="O24:O25"/>
    <mergeCell ref="P24:P25"/>
    <mergeCell ref="C16:D16"/>
    <mergeCell ref="E16:F16"/>
    <mergeCell ref="G16:H16"/>
    <mergeCell ref="I16:J16"/>
    <mergeCell ref="N15:O16"/>
    <mergeCell ref="C18:D18"/>
    <mergeCell ref="C19:D19"/>
    <mergeCell ref="C20:D20"/>
    <mergeCell ref="C21:D21"/>
    <mergeCell ref="C22:D22"/>
    <mergeCell ref="C23:D23"/>
    <mergeCell ref="E18:F18"/>
    <mergeCell ref="E19:F19"/>
    <mergeCell ref="G22:H22"/>
    <mergeCell ref="G23:H23"/>
    <mergeCell ref="I23:J23"/>
    <mergeCell ref="N18:O18"/>
    <mergeCell ref="N19:O19"/>
    <mergeCell ref="N20:O20"/>
    <mergeCell ref="N21:O21"/>
    <mergeCell ref="N22:O22"/>
    <mergeCell ref="N23:O23"/>
    <mergeCell ref="I18:J18"/>
    <mergeCell ref="I19:J19"/>
    <mergeCell ref="I20:J20"/>
    <mergeCell ref="I21:J21"/>
    <mergeCell ref="I22:J2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11</vt:i4>
      </vt:variant>
    </vt:vector>
  </HeadingPairs>
  <TitlesOfParts>
    <vt:vector size="22" baseType="lpstr">
      <vt:lpstr>1- Identification</vt:lpstr>
      <vt:lpstr>2-  enfants de moins de 6 ans</vt:lpstr>
      <vt:lpstr>3- enfants de 6 à 12 ans</vt:lpstr>
      <vt:lpstr>4- enfants de 12 à 17 ans</vt:lpstr>
      <vt:lpstr>5- Récapitulatif</vt:lpstr>
      <vt:lpstr>6- Compte de résultat 2016</vt:lpstr>
      <vt:lpstr>7- Charges et Prod Péri-Extra</vt:lpstr>
      <vt:lpstr>8-Périscolaire et Extrascolaire</vt:lpstr>
      <vt:lpstr>9- Onglet CAF Liquidation</vt:lpstr>
      <vt:lpstr>10- Onglet CAF Liq vc tps repas</vt:lpstr>
      <vt:lpstr>11- Onglet CAF montage à 10</vt:lpstr>
      <vt:lpstr>'1- Identification'!Zone_d_impression</vt:lpstr>
      <vt:lpstr>'10- Onglet CAF Liq vc tps repas'!Zone_d_impression</vt:lpstr>
      <vt:lpstr>'11- Onglet CAF montage à 10'!Zone_d_impression</vt:lpstr>
      <vt:lpstr>'2-  enfants de moins de 6 ans'!Zone_d_impression</vt:lpstr>
      <vt:lpstr>'3- enfants de 6 à 12 ans'!Zone_d_impression</vt:lpstr>
      <vt:lpstr>'4- enfants de 12 à 17 ans'!Zone_d_impression</vt:lpstr>
      <vt:lpstr>'5- Récapitulatif'!Zone_d_impression</vt:lpstr>
      <vt:lpstr>'6- Compte de résultat 2016'!Zone_d_impression</vt:lpstr>
      <vt:lpstr>'7- Charges et Prod Péri-Extra'!Zone_d_impression</vt:lpstr>
      <vt:lpstr>'8-Périscolaire et Extrascolaire'!Zone_d_impression</vt:lpstr>
      <vt:lpstr>'9- Onglet CAF Liquidation'!Zone_d_impression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2017-02-28T12:12:32Z</dcterms:modified>
</cp:coreProperties>
</file>