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7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8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firstSheet="1" activeTab="1"/>
  </bookViews>
  <sheets>
    <sheet name="1- Identification" sheetId="4" r:id="rId1"/>
    <sheet name="2-  enfants de moins de 6 ans" sheetId="1" r:id="rId2"/>
    <sheet name="3- enfants de 6 à 12 ans" sheetId="2" r:id="rId3"/>
    <sheet name="4- enfants de 12 à 17 ans" sheetId="3" r:id="rId4"/>
    <sheet name="5- Récapitulatif" sheetId="5" r:id="rId5"/>
    <sheet name="6- Compte de résultat 2015" sheetId="10" r:id="rId6"/>
    <sheet name="7- Charges et Prod Péri-Extra" sheetId="11" r:id="rId7"/>
    <sheet name="8-Périscolaire et Extrascolaire" sheetId="12" r:id="rId8"/>
    <sheet name="9- Onglet CAF Objectif CEJ" sheetId="6" r:id="rId9"/>
    <sheet name="10- Onglet CAF Animateurs à 10" sheetId="8" r:id="rId10"/>
    <sheet name="11- Onglet CAF Neutral assoupl" sheetId="9" r:id="rId11"/>
  </sheets>
  <externalReferences>
    <externalReference r:id="rId12"/>
  </externalReferences>
  <definedNames>
    <definedName name="_xlnm.Print_Area" localSheetId="0">'1- Identification'!$A$1:$Q$26</definedName>
    <definedName name="_xlnm.Print_Area" localSheetId="9">'10- Onglet CAF Animateurs à 10'!$A$1:$Q$33</definedName>
    <definedName name="_xlnm.Print_Area" localSheetId="10">'11- Onglet CAF Neutral assoupl'!$A$1:$Q$33</definedName>
    <definedName name="_xlnm.Print_Area" localSheetId="1">'2-  enfants de moins de 6 ans'!$A$1:$U$42</definedName>
    <definedName name="_xlnm.Print_Area" localSheetId="2">'3- enfants de 6 à 12 ans'!$A$1:$U$42</definedName>
    <definedName name="_xlnm.Print_Area" localSheetId="3">'4- enfants de 12 à 17 ans'!$A$1:$U$41</definedName>
    <definedName name="_xlnm.Print_Area" localSheetId="4">'5- Récapitulatif'!$A$1:$Q$33</definedName>
    <definedName name="_xlnm.Print_Area" localSheetId="5">'6- Compte de résultat 2015'!$A$1:$D$120</definedName>
    <definedName name="_xlnm.Print_Area" localSheetId="6">'7- Charges et Prod Péri-Extra'!$A$1:$H$60</definedName>
    <definedName name="_xlnm.Print_Area" localSheetId="7">'8-Périscolaire et Extrascolaire'!$A$1:$H$60</definedName>
    <definedName name="_xlnm.Print_Area" localSheetId="8">'9- Onglet CAF Objectif CEJ'!$A$1:$Q$33</definedName>
  </definedNames>
  <calcPr calcId="145621"/>
</workbook>
</file>

<file path=xl/calcChain.xml><?xml version="1.0" encoding="utf-8"?>
<calcChain xmlns="http://schemas.openxmlformats.org/spreadsheetml/2006/main">
  <c r="H4" i="12" l="1"/>
  <c r="D4" i="12"/>
  <c r="A4" i="12"/>
  <c r="H51" i="11"/>
  <c r="G51" i="11"/>
  <c r="H49" i="11"/>
  <c r="G49" i="11"/>
  <c r="H43" i="11"/>
  <c r="H44" i="11"/>
  <c r="H42" i="11"/>
  <c r="G43" i="11"/>
  <c r="G44" i="11"/>
  <c r="G42" i="11"/>
  <c r="H40" i="11"/>
  <c r="G40" i="11"/>
  <c r="H24" i="11"/>
  <c r="H25" i="11"/>
  <c r="H26" i="11"/>
  <c r="H30" i="11"/>
  <c r="H31" i="11"/>
  <c r="H32" i="11"/>
  <c r="H33" i="11"/>
  <c r="H34" i="11"/>
  <c r="H35" i="11"/>
  <c r="H36" i="11"/>
  <c r="H37" i="11"/>
  <c r="H23" i="11"/>
  <c r="G24" i="11"/>
  <c r="G25" i="11"/>
  <c r="G26" i="11"/>
  <c r="G30" i="11"/>
  <c r="G31" i="11"/>
  <c r="G32" i="11"/>
  <c r="G33" i="11"/>
  <c r="G34" i="11"/>
  <c r="G35" i="11"/>
  <c r="G36" i="11"/>
  <c r="G37" i="11"/>
  <c r="G23" i="11"/>
  <c r="H11" i="11"/>
  <c r="H17" i="11"/>
  <c r="H18" i="11"/>
  <c r="H19" i="11"/>
  <c r="H20" i="11"/>
  <c r="H21" i="11"/>
  <c r="G17" i="11"/>
  <c r="G18" i="11"/>
  <c r="G19" i="11"/>
  <c r="G20" i="11"/>
  <c r="G21" i="11"/>
  <c r="F56" i="11"/>
  <c r="F57" i="11"/>
  <c r="G57" i="11" s="1"/>
  <c r="F58" i="11"/>
  <c r="F55" i="11"/>
  <c r="G55" i="11" s="1"/>
  <c r="F51" i="11"/>
  <c r="F49" i="11"/>
  <c r="F47" i="11"/>
  <c r="F46" i="11"/>
  <c r="F45" i="11" s="1"/>
  <c r="F43" i="11"/>
  <c r="F44" i="11"/>
  <c r="F42" i="11"/>
  <c r="F40" i="11"/>
  <c r="F39" i="11"/>
  <c r="F32" i="11"/>
  <c r="F33" i="11"/>
  <c r="F34" i="11"/>
  <c r="F35" i="11"/>
  <c r="F36" i="11"/>
  <c r="F37" i="11"/>
  <c r="F24" i="11"/>
  <c r="F25" i="11"/>
  <c r="F26" i="11"/>
  <c r="F27" i="11"/>
  <c r="F28" i="11"/>
  <c r="F29" i="11"/>
  <c r="F30" i="11"/>
  <c r="F31" i="11"/>
  <c r="F23" i="11"/>
  <c r="F17" i="11"/>
  <c r="F18" i="11"/>
  <c r="F19" i="11"/>
  <c r="F20" i="11"/>
  <c r="F21" i="11"/>
  <c r="F10" i="11"/>
  <c r="G10" i="11" s="1"/>
  <c r="F11" i="11"/>
  <c r="G11" i="11" s="1"/>
  <c r="F12" i="11"/>
  <c r="F13" i="11"/>
  <c r="F14" i="11"/>
  <c r="F15" i="11"/>
  <c r="F16" i="11"/>
  <c r="F9" i="11"/>
  <c r="D50" i="11"/>
  <c r="D51" i="11"/>
  <c r="D49" i="11"/>
  <c r="D46" i="11"/>
  <c r="D43" i="11"/>
  <c r="D44" i="11"/>
  <c r="D40" i="11"/>
  <c r="D39" i="11"/>
  <c r="D36" i="11"/>
  <c r="D32" i="11"/>
  <c r="D31" i="11"/>
  <c r="D29" i="11"/>
  <c r="D10" i="11"/>
  <c r="B58" i="11"/>
  <c r="B56" i="11"/>
  <c r="B57" i="11"/>
  <c r="C57" i="11" s="1"/>
  <c r="B55" i="11"/>
  <c r="D55" i="11" s="1"/>
  <c r="C50" i="11"/>
  <c r="C51" i="11"/>
  <c r="C49" i="11"/>
  <c r="B50" i="11"/>
  <c r="B51" i="11"/>
  <c r="B48" i="11" s="1"/>
  <c r="B49" i="11"/>
  <c r="C46" i="11"/>
  <c r="B47" i="11"/>
  <c r="B46" i="11"/>
  <c r="C43" i="11"/>
  <c r="C44" i="11"/>
  <c r="B43" i="11"/>
  <c r="B44" i="11"/>
  <c r="B42" i="11"/>
  <c r="B41" i="11" s="1"/>
  <c r="C40" i="11"/>
  <c r="C39" i="11"/>
  <c r="B40" i="11"/>
  <c r="B39" i="11"/>
  <c r="B35" i="11"/>
  <c r="B36" i="11"/>
  <c r="C36" i="11" s="1"/>
  <c r="B37" i="11"/>
  <c r="B34" i="11"/>
  <c r="C32" i="11"/>
  <c r="C31" i="11"/>
  <c r="B32" i="11"/>
  <c r="B31" i="11"/>
  <c r="B24" i="11"/>
  <c r="C24" i="11" s="1"/>
  <c r="B25" i="11"/>
  <c r="B26" i="11"/>
  <c r="B27" i="11"/>
  <c r="B28" i="11"/>
  <c r="D28" i="11" s="1"/>
  <c r="B29" i="11"/>
  <c r="C29" i="11" s="1"/>
  <c r="B23" i="11"/>
  <c r="C18" i="11"/>
  <c r="C17" i="11"/>
  <c r="B18" i="11"/>
  <c r="D18" i="11" s="1"/>
  <c r="B19" i="11"/>
  <c r="C19" i="11" s="1"/>
  <c r="B20" i="11"/>
  <c r="B21" i="11"/>
  <c r="B17" i="11"/>
  <c r="D17" i="11" s="1"/>
  <c r="C10" i="11"/>
  <c r="B10" i="11"/>
  <c r="B11" i="11"/>
  <c r="B12" i="11"/>
  <c r="B13" i="11"/>
  <c r="B14" i="11"/>
  <c r="B15" i="11"/>
  <c r="B9" i="11"/>
  <c r="D5" i="11"/>
  <c r="C5" i="11"/>
  <c r="A5" i="11"/>
  <c r="E5" i="11" s="1"/>
  <c r="D5" i="10"/>
  <c r="H5" i="11" s="1"/>
  <c r="D4" i="10"/>
  <c r="G5" i="11" s="1"/>
  <c r="A4" i="10"/>
  <c r="A63" i="10" s="1"/>
  <c r="G51" i="12"/>
  <c r="E51" i="12"/>
  <c r="C51" i="12"/>
  <c r="A51" i="12"/>
  <c r="G49" i="12"/>
  <c r="C49" i="12"/>
  <c r="G47" i="12"/>
  <c r="E47" i="12"/>
  <c r="C47" i="12"/>
  <c r="A47" i="12"/>
  <c r="G46" i="12"/>
  <c r="E46" i="12"/>
  <c r="C46" i="12"/>
  <c r="A46" i="12"/>
  <c r="G44" i="12"/>
  <c r="E44" i="12"/>
  <c r="C44" i="12"/>
  <c r="A44" i="12"/>
  <c r="G43" i="12"/>
  <c r="C43" i="12"/>
  <c r="G42" i="12"/>
  <c r="C42" i="12"/>
  <c r="E40" i="12"/>
  <c r="A40" i="12"/>
  <c r="E39" i="12"/>
  <c r="A39" i="12"/>
  <c r="G37" i="12"/>
  <c r="E37" i="12"/>
  <c r="C37" i="12"/>
  <c r="A37" i="12"/>
  <c r="G36" i="12"/>
  <c r="C36" i="12"/>
  <c r="G35" i="12"/>
  <c r="C35" i="12"/>
  <c r="G34" i="12"/>
  <c r="C34" i="12"/>
  <c r="G33" i="12"/>
  <c r="C33" i="12"/>
  <c r="G31" i="12"/>
  <c r="C31" i="12"/>
  <c r="E29" i="12"/>
  <c r="A29" i="12"/>
  <c r="G21" i="12"/>
  <c r="E21" i="12"/>
  <c r="C21" i="12"/>
  <c r="A21" i="12"/>
  <c r="G20" i="12"/>
  <c r="C20" i="12"/>
  <c r="G18" i="12"/>
  <c r="C18" i="12"/>
  <c r="G17" i="12"/>
  <c r="C17" i="12"/>
  <c r="G16" i="12"/>
  <c r="C16" i="12"/>
  <c r="E15" i="12"/>
  <c r="A15" i="12"/>
  <c r="E4" i="12"/>
  <c r="H1" i="12"/>
  <c r="D1" i="12"/>
  <c r="F54" i="11"/>
  <c r="E51" i="11"/>
  <c r="A51" i="11"/>
  <c r="F50" i="11"/>
  <c r="E49" i="11"/>
  <c r="E47" i="11"/>
  <c r="A47" i="11"/>
  <c r="E46" i="11"/>
  <c r="A46" i="11"/>
  <c r="B45" i="11"/>
  <c r="E44" i="11"/>
  <c r="A44" i="11"/>
  <c r="E43" i="11"/>
  <c r="E42" i="11"/>
  <c r="A40" i="11"/>
  <c r="A39" i="11"/>
  <c r="B38" i="11"/>
  <c r="E37" i="11"/>
  <c r="A37" i="11"/>
  <c r="E36" i="11"/>
  <c r="E35" i="11"/>
  <c r="E34" i="11"/>
  <c r="E33" i="11"/>
  <c r="E31" i="11"/>
  <c r="A29" i="11"/>
  <c r="E21" i="11"/>
  <c r="A21" i="11"/>
  <c r="E20" i="11"/>
  <c r="E18" i="11"/>
  <c r="E17" i="11"/>
  <c r="E16" i="11"/>
  <c r="A15" i="11"/>
  <c r="B8" i="11"/>
  <c r="H1" i="11"/>
  <c r="D1" i="11"/>
  <c r="B92" i="10"/>
  <c r="B82" i="10"/>
  <c r="B74" i="10"/>
  <c r="D64" i="10"/>
  <c r="D61" i="10"/>
  <c r="D53" i="10"/>
  <c r="B53" i="10"/>
  <c r="D49" i="10"/>
  <c r="D47" i="10"/>
  <c r="B47" i="10"/>
  <c r="D44" i="10"/>
  <c r="B44" i="10"/>
  <c r="D40" i="10"/>
  <c r="B40" i="10"/>
  <c r="D37" i="10"/>
  <c r="B37" i="10"/>
  <c r="B32" i="10"/>
  <c r="B29" i="10"/>
  <c r="D21" i="10"/>
  <c r="B21" i="10"/>
  <c r="B15" i="10"/>
  <c r="D7" i="10"/>
  <c r="B7" i="10"/>
  <c r="D1" i="10"/>
  <c r="H55" i="11" l="1"/>
  <c r="H57" i="11"/>
  <c r="C55" i="11"/>
  <c r="D57" i="11"/>
  <c r="H10" i="11"/>
  <c r="C28" i="11"/>
  <c r="D24" i="11"/>
  <c r="D19" i="11"/>
  <c r="B95" i="10"/>
  <c r="D51" i="10"/>
  <c r="D58" i="10" s="1"/>
  <c r="B54" i="11"/>
  <c r="B33" i="11"/>
  <c r="B51" i="10"/>
  <c r="B58" i="10" s="1"/>
  <c r="D63" i="10"/>
  <c r="F8" i="11"/>
  <c r="B16" i="11"/>
  <c r="B22" i="11"/>
  <c r="F22" i="11"/>
  <c r="B30" i="11"/>
  <c r="F38" i="11"/>
  <c r="F41" i="11"/>
  <c r="F48" i="11"/>
  <c r="G48" i="11"/>
  <c r="G50" i="11"/>
  <c r="T12" i="2"/>
  <c r="U12" i="2" s="1"/>
  <c r="G8" i="2"/>
  <c r="G9" i="2"/>
  <c r="G10" i="2"/>
  <c r="T12" i="1"/>
  <c r="U12" i="1" s="1"/>
  <c r="F52" i="11" l="1"/>
  <c r="F59" i="11" s="1"/>
  <c r="B52" i="11"/>
  <c r="B59" i="11" s="1"/>
  <c r="H50" i="11"/>
  <c r="H48" i="11"/>
  <c r="H41" i="11"/>
  <c r="D38" i="11"/>
  <c r="C30" i="11"/>
  <c r="C48" i="11"/>
  <c r="D48" i="11"/>
  <c r="D30" i="11"/>
  <c r="G41" i="11"/>
  <c r="C38" i="11"/>
  <c r="M8" i="8"/>
  <c r="N9" i="4" l="1"/>
  <c r="M7" i="8" l="1"/>
  <c r="X18" i="6"/>
  <c r="D18" i="6" l="1"/>
  <c r="C18" i="6"/>
  <c r="AB28" i="2"/>
  <c r="R36" i="2" s="1"/>
  <c r="AB27" i="2"/>
  <c r="M8" i="9"/>
  <c r="M7" i="9"/>
  <c r="E11" i="9"/>
  <c r="E10" i="9"/>
  <c r="E9" i="9"/>
  <c r="E8" i="9"/>
  <c r="E7" i="9"/>
  <c r="E6" i="9"/>
  <c r="E11" i="8"/>
  <c r="E10" i="8"/>
  <c r="E9" i="8"/>
  <c r="E8" i="8"/>
  <c r="E7" i="8"/>
  <c r="E6" i="8"/>
  <c r="U18" i="6"/>
  <c r="T18" i="6"/>
  <c r="R18" i="6"/>
  <c r="S18" i="6"/>
  <c r="P37" i="2"/>
  <c r="AB27" i="3" l="1"/>
  <c r="AB28" i="3"/>
  <c r="R36" i="3" s="1"/>
  <c r="P37" i="3"/>
  <c r="F37" i="3"/>
  <c r="G37" i="3"/>
  <c r="H37" i="3"/>
  <c r="I37" i="3"/>
  <c r="J37" i="3"/>
  <c r="E37" i="3"/>
  <c r="O35" i="3"/>
  <c r="J37" i="2"/>
  <c r="I37" i="2"/>
  <c r="H37" i="2"/>
  <c r="G37" i="2"/>
  <c r="F37" i="2"/>
  <c r="E37" i="2"/>
  <c r="O35" i="2"/>
  <c r="R35" i="2" s="1"/>
  <c r="AB28" i="1"/>
  <c r="AB27" i="1"/>
  <c r="P37" i="1"/>
  <c r="J37" i="1"/>
  <c r="I37" i="1"/>
  <c r="H37" i="1"/>
  <c r="G37" i="1"/>
  <c r="F37" i="1"/>
  <c r="E37" i="1"/>
  <c r="O35" i="1"/>
  <c r="R35" i="3" l="1"/>
  <c r="R35" i="1"/>
  <c r="Z23" i="3" l="1"/>
  <c r="Z23" i="2"/>
  <c r="Z13" i="2"/>
  <c r="K18" i="2" s="1"/>
  <c r="Z13" i="3"/>
  <c r="L20" i="3" s="1"/>
  <c r="Z13" i="1"/>
  <c r="S21" i="3"/>
  <c r="S20" i="3"/>
  <c r="S19" i="3"/>
  <c r="S18" i="3"/>
  <c r="S21" i="2"/>
  <c r="S20" i="2"/>
  <c r="S19" i="2"/>
  <c r="S18" i="2"/>
  <c r="S21" i="1"/>
  <c r="S20" i="1"/>
  <c r="S19" i="1"/>
  <c r="K18" i="6" s="1"/>
  <c r="S18" i="1"/>
  <c r="L27" i="2" l="1"/>
  <c r="L35" i="2"/>
  <c r="K35" i="2"/>
  <c r="L31" i="3"/>
  <c r="K35" i="3"/>
  <c r="L35" i="3"/>
  <c r="K32" i="2"/>
  <c r="L32" i="2"/>
  <c r="K36" i="2"/>
  <c r="L36" i="2"/>
  <c r="L32" i="3"/>
  <c r="K32" i="3"/>
  <c r="K36" i="3"/>
  <c r="L36" i="3"/>
  <c r="K31" i="3"/>
  <c r="K25" i="3"/>
  <c r="K27" i="3"/>
  <c r="L25" i="3"/>
  <c r="L27" i="3"/>
  <c r="L28" i="3"/>
  <c r="K26" i="3"/>
  <c r="L26" i="3"/>
  <c r="K28" i="3"/>
  <c r="K31" i="2"/>
  <c r="L31" i="2"/>
  <c r="K28" i="2"/>
  <c r="L28" i="2"/>
  <c r="K27" i="2"/>
  <c r="L25" i="2"/>
  <c r="L26" i="2"/>
  <c r="K25" i="2"/>
  <c r="K26" i="2"/>
  <c r="L19" i="3"/>
  <c r="L18" i="3"/>
  <c r="K18" i="3"/>
  <c r="K20" i="3"/>
  <c r="K19" i="3"/>
  <c r="L19" i="2"/>
  <c r="L18" i="2"/>
  <c r="L20" i="2"/>
  <c r="K19" i="2"/>
  <c r="K20" i="2"/>
  <c r="K37" i="2" l="1"/>
  <c r="W18" i="6"/>
  <c r="K37" i="3"/>
  <c r="L37" i="3"/>
  <c r="L37" i="2"/>
  <c r="Z23" i="1"/>
  <c r="K35" i="1" l="1"/>
  <c r="T35" i="1" s="1"/>
  <c r="L35" i="1"/>
  <c r="U35" i="1" s="1"/>
  <c r="L36" i="1"/>
  <c r="K25" i="1"/>
  <c r="L25" i="1"/>
  <c r="L32" i="1"/>
  <c r="K32" i="1"/>
  <c r="K36" i="1"/>
  <c r="L31" i="1"/>
  <c r="K31" i="1"/>
  <c r="L27" i="1"/>
  <c r="K28" i="1"/>
  <c r="K26" i="1"/>
  <c r="L28" i="1"/>
  <c r="L26" i="1"/>
  <c r="K27" i="1"/>
  <c r="L20" i="1"/>
  <c r="K20" i="1"/>
  <c r="L19" i="1"/>
  <c r="K19" i="1"/>
  <c r="L18" i="1"/>
  <c r="K18" i="1"/>
  <c r="V18" i="6" l="1"/>
  <c r="K37" i="1"/>
  <c r="L37" i="1"/>
  <c r="AB26" i="3" l="1"/>
  <c r="AB25" i="3"/>
  <c r="AB24" i="3"/>
  <c r="R28" i="3" s="1"/>
  <c r="AB23" i="3"/>
  <c r="AB22" i="3"/>
  <c r="AB21" i="3"/>
  <c r="AB20" i="3"/>
  <c r="AB19" i="3"/>
  <c r="AB18" i="3"/>
  <c r="T35" i="3" l="1"/>
  <c r="U35" i="3"/>
  <c r="M37" i="3"/>
  <c r="U28" i="3"/>
  <c r="T28" i="3"/>
  <c r="X22" i="9"/>
  <c r="X22" i="8"/>
  <c r="X22" i="5"/>
  <c r="X30" i="9"/>
  <c r="X30" i="8"/>
  <c r="X30" i="5"/>
  <c r="W22" i="9"/>
  <c r="W22" i="8"/>
  <c r="W22" i="5"/>
  <c r="W17" i="5"/>
  <c r="W17" i="9"/>
  <c r="W17" i="8"/>
  <c r="X17" i="5"/>
  <c r="X17" i="9"/>
  <c r="X17" i="8"/>
  <c r="Z22" i="9"/>
  <c r="Z22" i="8"/>
  <c r="Z22" i="5"/>
  <c r="Y23" i="9"/>
  <c r="Y23" i="8"/>
  <c r="Y23" i="5"/>
  <c r="Y25" i="9"/>
  <c r="Y25" i="8"/>
  <c r="Y25" i="5"/>
  <c r="Z24" i="9"/>
  <c r="Z24" i="8"/>
  <c r="Z24" i="5"/>
  <c r="Y22" i="9"/>
  <c r="Y22" i="8"/>
  <c r="Y22" i="5"/>
  <c r="Y24" i="5"/>
  <c r="Y24" i="9"/>
  <c r="Y24" i="8"/>
  <c r="Z23" i="9"/>
  <c r="Z23" i="8"/>
  <c r="Z23" i="5"/>
  <c r="Z25" i="9"/>
  <c r="Z25" i="8"/>
  <c r="Z25" i="5"/>
  <c r="Y30" i="9"/>
  <c r="Y30" i="8"/>
  <c r="Y30" i="5"/>
  <c r="Z30" i="9"/>
  <c r="Z30" i="8"/>
  <c r="Z30" i="5"/>
  <c r="Y19" i="9"/>
  <c r="Y19" i="8"/>
  <c r="Y19" i="5"/>
  <c r="Z19" i="8"/>
  <c r="Z19" i="9"/>
  <c r="Z19" i="5"/>
  <c r="Y17" i="5"/>
  <c r="Y17" i="9"/>
  <c r="Y17" i="8"/>
  <c r="Z17" i="5"/>
  <c r="Z17" i="9"/>
  <c r="Z17" i="8"/>
  <c r="Y18" i="9"/>
  <c r="Y18" i="8"/>
  <c r="Y18" i="5"/>
  <c r="Z18" i="9"/>
  <c r="Z18" i="8"/>
  <c r="Z18" i="5"/>
  <c r="M37" i="2"/>
  <c r="AB26" i="2"/>
  <c r="AB25" i="2"/>
  <c r="AB24" i="2"/>
  <c r="R28" i="2" s="1"/>
  <c r="AB23" i="2"/>
  <c r="AB22" i="2"/>
  <c r="AB21" i="2"/>
  <c r="AB20" i="2"/>
  <c r="AB19" i="2"/>
  <c r="AB18" i="2"/>
  <c r="U35" i="2" l="1"/>
  <c r="T35" i="2"/>
  <c r="T28" i="2"/>
  <c r="U28" i="2"/>
  <c r="W23" i="9"/>
  <c r="W23" i="8"/>
  <c r="W23" i="5"/>
  <c r="W25" i="9"/>
  <c r="W25" i="8"/>
  <c r="W25" i="5"/>
  <c r="W30" i="9"/>
  <c r="W30" i="8"/>
  <c r="W30" i="5"/>
  <c r="W24" i="9"/>
  <c r="W24" i="8"/>
  <c r="W24" i="5"/>
  <c r="X23" i="9"/>
  <c r="X23" i="8"/>
  <c r="X23" i="5"/>
  <c r="X25" i="9"/>
  <c r="X25" i="8"/>
  <c r="X25" i="5"/>
  <c r="X24" i="5"/>
  <c r="X24" i="9"/>
  <c r="X24" i="8"/>
  <c r="W19" i="9"/>
  <c r="W19" i="8"/>
  <c r="W19" i="5"/>
  <c r="X18" i="9"/>
  <c r="X18" i="8"/>
  <c r="X18" i="5"/>
  <c r="W18" i="9"/>
  <c r="W18" i="8"/>
  <c r="W18" i="5"/>
  <c r="X19" i="9"/>
  <c r="X19" i="8"/>
  <c r="X19" i="5"/>
  <c r="V17" i="8"/>
  <c r="V17" i="9"/>
  <c r="V17" i="5"/>
  <c r="U17" i="9"/>
  <c r="U17" i="8"/>
  <c r="K17" i="8" s="1"/>
  <c r="U17" i="5"/>
  <c r="V22" i="9"/>
  <c r="V22" i="8"/>
  <c r="V22" i="5"/>
  <c r="U22" i="9"/>
  <c r="U22" i="8"/>
  <c r="U22" i="5"/>
  <c r="K17" i="9" l="1"/>
  <c r="K22" i="5"/>
  <c r="K22" i="9"/>
  <c r="K22" i="8"/>
  <c r="K17" i="5"/>
  <c r="V19" i="8"/>
  <c r="V19" i="9"/>
  <c r="V19" i="5"/>
  <c r="U19" i="9"/>
  <c r="U19" i="8"/>
  <c r="U19" i="5"/>
  <c r="U18" i="8"/>
  <c r="U18" i="9"/>
  <c r="U18" i="5"/>
  <c r="V18" i="9"/>
  <c r="V18" i="8"/>
  <c r="V18" i="5"/>
  <c r="U25" i="9"/>
  <c r="U25" i="8"/>
  <c r="U25" i="5"/>
  <c r="U24" i="9"/>
  <c r="U24" i="8"/>
  <c r="U24" i="5"/>
  <c r="V25" i="5"/>
  <c r="V25" i="9"/>
  <c r="V25" i="8"/>
  <c r="V24" i="9"/>
  <c r="V24" i="8"/>
  <c r="V24" i="5"/>
  <c r="V23" i="8"/>
  <c r="V23" i="9"/>
  <c r="V23" i="5"/>
  <c r="U23" i="9"/>
  <c r="U23" i="5"/>
  <c r="U23" i="8"/>
  <c r="AB26" i="1"/>
  <c r="AB25" i="1"/>
  <c r="AB22" i="1"/>
  <c r="AB23" i="1"/>
  <c r="AB24" i="1"/>
  <c r="AB21" i="1"/>
  <c r="AB18" i="1"/>
  <c r="AB19" i="1"/>
  <c r="AB20" i="1"/>
  <c r="K23" i="9" l="1"/>
  <c r="K19" i="9"/>
  <c r="K18" i="8"/>
  <c r="K18" i="5"/>
  <c r="K19" i="8"/>
  <c r="K19" i="5"/>
  <c r="K18" i="9"/>
  <c r="K24" i="5"/>
  <c r="K24" i="9"/>
  <c r="K25" i="8"/>
  <c r="K24" i="8"/>
  <c r="K25" i="5"/>
  <c r="K25" i="9"/>
  <c r="K23" i="5"/>
  <c r="K23" i="8"/>
  <c r="V30" i="9" l="1"/>
  <c r="V30" i="8"/>
  <c r="V30" i="5"/>
  <c r="G30" i="8" l="1"/>
  <c r="F30" i="8"/>
  <c r="E30" i="8"/>
  <c r="L23" i="8"/>
  <c r="L24" i="8"/>
  <c r="L25" i="8"/>
  <c r="L22" i="8"/>
  <c r="H23" i="8"/>
  <c r="H24" i="8"/>
  <c r="H25" i="8"/>
  <c r="H22" i="8"/>
  <c r="G23" i="8"/>
  <c r="G24" i="8"/>
  <c r="G25" i="8"/>
  <c r="G22" i="8"/>
  <c r="F23" i="8"/>
  <c r="F24" i="8"/>
  <c r="F25" i="8"/>
  <c r="F22" i="8"/>
  <c r="E23" i="8"/>
  <c r="E24" i="8"/>
  <c r="E25" i="8"/>
  <c r="E22" i="8"/>
  <c r="D23" i="8"/>
  <c r="D24" i="8"/>
  <c r="D25" i="8"/>
  <c r="D22" i="8"/>
  <c r="C23" i="8"/>
  <c r="C24" i="8"/>
  <c r="C25" i="8"/>
  <c r="C22" i="8"/>
  <c r="L18" i="8"/>
  <c r="L19" i="8"/>
  <c r="L17" i="8"/>
  <c r="H18" i="8"/>
  <c r="H19" i="8"/>
  <c r="H17" i="8"/>
  <c r="G18" i="8"/>
  <c r="G19" i="8"/>
  <c r="G17" i="8"/>
  <c r="F18" i="8"/>
  <c r="F19" i="8"/>
  <c r="F17" i="8"/>
  <c r="E18" i="8"/>
  <c r="E19" i="8"/>
  <c r="E17" i="8"/>
  <c r="D18" i="8"/>
  <c r="D19" i="8"/>
  <c r="D17" i="8"/>
  <c r="C18" i="8"/>
  <c r="C19" i="8"/>
  <c r="C17" i="8"/>
  <c r="G30" i="9" l="1"/>
  <c r="F30" i="9"/>
  <c r="E30" i="9"/>
  <c r="L25" i="9"/>
  <c r="H25" i="9"/>
  <c r="G25" i="9"/>
  <c r="F25" i="9"/>
  <c r="E25" i="9"/>
  <c r="D25" i="9"/>
  <c r="C25" i="9"/>
  <c r="L24" i="9"/>
  <c r="H24" i="9"/>
  <c r="G24" i="9"/>
  <c r="F24" i="9"/>
  <c r="E24" i="9"/>
  <c r="D24" i="9"/>
  <c r="C24" i="9"/>
  <c r="L23" i="9"/>
  <c r="H23" i="9"/>
  <c r="G23" i="9"/>
  <c r="F23" i="9"/>
  <c r="E23" i="9"/>
  <c r="D23" i="9"/>
  <c r="C23" i="9"/>
  <c r="L22" i="9"/>
  <c r="H22" i="9"/>
  <c r="G22" i="9"/>
  <c r="F22" i="9"/>
  <c r="E22" i="9"/>
  <c r="D22" i="9"/>
  <c r="C22" i="9"/>
  <c r="L19" i="9"/>
  <c r="H19" i="9"/>
  <c r="G19" i="9"/>
  <c r="F19" i="9"/>
  <c r="E19" i="9"/>
  <c r="D19" i="9"/>
  <c r="C19" i="9"/>
  <c r="L18" i="9"/>
  <c r="H18" i="9"/>
  <c r="G18" i="9"/>
  <c r="F18" i="9"/>
  <c r="E18" i="9"/>
  <c r="D18" i="9"/>
  <c r="C18" i="9"/>
  <c r="L17" i="9"/>
  <c r="H17" i="9"/>
  <c r="G17" i="9"/>
  <c r="F17" i="9"/>
  <c r="E17" i="9"/>
  <c r="D17" i="9"/>
  <c r="C17" i="9"/>
  <c r="J25" i="9" l="1"/>
  <c r="I25" i="9"/>
  <c r="I23" i="9"/>
  <c r="J18" i="9"/>
  <c r="I19" i="9"/>
  <c r="J24" i="9"/>
  <c r="I18" i="9"/>
  <c r="I24" i="9"/>
  <c r="J19" i="9"/>
  <c r="D20" i="9"/>
  <c r="F20" i="9"/>
  <c r="H20" i="9"/>
  <c r="C26" i="9"/>
  <c r="E26" i="9"/>
  <c r="G26" i="9"/>
  <c r="J23" i="9"/>
  <c r="C20" i="9"/>
  <c r="E20" i="9"/>
  <c r="G20" i="9"/>
  <c r="D26" i="9"/>
  <c r="F26" i="9"/>
  <c r="H26" i="9"/>
  <c r="I17" i="9"/>
  <c r="J17" i="9"/>
  <c r="I22" i="9"/>
  <c r="J22" i="9"/>
  <c r="J24" i="8"/>
  <c r="I24" i="8"/>
  <c r="J23" i="8"/>
  <c r="I23" i="8"/>
  <c r="J18" i="8"/>
  <c r="D30" i="8" l="1"/>
  <c r="D30" i="9"/>
  <c r="C30" i="8"/>
  <c r="I30" i="8" s="1"/>
  <c r="C30" i="9"/>
  <c r="I30" i="9" s="1"/>
  <c r="I26" i="9"/>
  <c r="J20" i="9"/>
  <c r="J26" i="9"/>
  <c r="I20" i="9"/>
  <c r="I18" i="8"/>
  <c r="J17" i="8"/>
  <c r="I22" i="8"/>
  <c r="I17" i="8"/>
  <c r="J22" i="8"/>
  <c r="L8" i="6" l="1"/>
  <c r="L7" i="6"/>
  <c r="E7" i="6"/>
  <c r="E8" i="6"/>
  <c r="E9" i="6"/>
  <c r="E10" i="6"/>
  <c r="E11" i="6"/>
  <c r="E6" i="6"/>
  <c r="M8" i="5"/>
  <c r="M7" i="5"/>
  <c r="E11" i="5"/>
  <c r="E10" i="5"/>
  <c r="E9" i="5"/>
  <c r="E8" i="5"/>
  <c r="E7" i="5"/>
  <c r="E6" i="5"/>
  <c r="L25" i="5" l="1"/>
  <c r="J25" i="6" s="1"/>
  <c r="L24" i="5"/>
  <c r="J24" i="6" s="1"/>
  <c r="L23" i="5"/>
  <c r="J23" i="6" s="1"/>
  <c r="L22" i="5"/>
  <c r="J22" i="6" s="1"/>
  <c r="H25" i="5"/>
  <c r="H24" i="5"/>
  <c r="H23" i="5"/>
  <c r="H22" i="5"/>
  <c r="G25" i="5"/>
  <c r="G24" i="5"/>
  <c r="G23" i="5"/>
  <c r="G22" i="5"/>
  <c r="F25" i="5"/>
  <c r="F24" i="5"/>
  <c r="F23" i="5"/>
  <c r="F22" i="5"/>
  <c r="E25" i="5"/>
  <c r="E24" i="5"/>
  <c r="E23" i="5"/>
  <c r="E22" i="5"/>
  <c r="D22" i="5"/>
  <c r="D23" i="5"/>
  <c r="D24" i="5"/>
  <c r="D25" i="5"/>
  <c r="C25" i="5"/>
  <c r="C24" i="5"/>
  <c r="C23" i="5"/>
  <c r="C22" i="5"/>
  <c r="L19" i="5"/>
  <c r="J19" i="6" s="1"/>
  <c r="L18" i="5"/>
  <c r="J18" i="6" s="1"/>
  <c r="L17" i="5"/>
  <c r="J17" i="6" s="1"/>
  <c r="H19" i="5"/>
  <c r="H18" i="5"/>
  <c r="H17" i="5"/>
  <c r="G19" i="5"/>
  <c r="G18" i="5"/>
  <c r="G17" i="5"/>
  <c r="F19" i="5"/>
  <c r="F18" i="5"/>
  <c r="F17" i="5"/>
  <c r="E19" i="5"/>
  <c r="E18" i="5"/>
  <c r="E17" i="5"/>
  <c r="D19" i="5"/>
  <c r="D18" i="5"/>
  <c r="D17" i="5"/>
  <c r="C19" i="5"/>
  <c r="C18" i="5"/>
  <c r="C17" i="5"/>
  <c r="G11" i="3"/>
  <c r="G10" i="3"/>
  <c r="G9" i="3"/>
  <c r="J19" i="5" l="1"/>
  <c r="H19" i="6" s="1"/>
  <c r="I18" i="5"/>
  <c r="I24" i="5"/>
  <c r="J24" i="5"/>
  <c r="I19" i="5"/>
  <c r="G19" i="6" s="1"/>
  <c r="E26" i="5"/>
  <c r="H26" i="5"/>
  <c r="I25" i="5"/>
  <c r="G26" i="5"/>
  <c r="J25" i="5"/>
  <c r="J23" i="5"/>
  <c r="F26" i="5"/>
  <c r="I23" i="5"/>
  <c r="D26" i="5"/>
  <c r="C26" i="5"/>
  <c r="J18" i="5"/>
  <c r="H20" i="5"/>
  <c r="G20" i="5"/>
  <c r="F20" i="5"/>
  <c r="E20" i="5"/>
  <c r="I17" i="5"/>
  <c r="D20" i="5"/>
  <c r="J17" i="5"/>
  <c r="H17" i="6" s="1"/>
  <c r="C20" i="5"/>
  <c r="I22" i="5"/>
  <c r="G22" i="6" s="1"/>
  <c r="J22" i="5"/>
  <c r="H22" i="6" l="1"/>
  <c r="H25" i="6"/>
  <c r="G25" i="6"/>
  <c r="H24" i="6"/>
  <c r="I20" i="5"/>
  <c r="G17" i="6"/>
  <c r="G23" i="6"/>
  <c r="H23" i="6"/>
  <c r="G24" i="6"/>
  <c r="J20" i="5"/>
  <c r="J26" i="5"/>
  <c r="I26" i="5"/>
  <c r="G11" i="1" l="1"/>
  <c r="G10" i="1"/>
  <c r="G9" i="1"/>
  <c r="O36" i="1"/>
  <c r="P33" i="1"/>
  <c r="J33" i="1"/>
  <c r="I33" i="1"/>
  <c r="H33" i="1"/>
  <c r="G33" i="1"/>
  <c r="F33" i="1"/>
  <c r="E33" i="1"/>
  <c r="O32" i="1"/>
  <c r="R32" i="1" s="1"/>
  <c r="O31" i="1"/>
  <c r="P29" i="1"/>
  <c r="J29" i="1"/>
  <c r="I29" i="1"/>
  <c r="H29" i="1"/>
  <c r="G29" i="1"/>
  <c r="F29" i="1"/>
  <c r="E29" i="1"/>
  <c r="O28" i="1"/>
  <c r="R28" i="1" s="1"/>
  <c r="O27" i="1"/>
  <c r="R27" i="1" s="1"/>
  <c r="O26" i="1"/>
  <c r="R26" i="1" s="1"/>
  <c r="O25" i="1"/>
  <c r="R25" i="1" s="1"/>
  <c r="P21" i="1"/>
  <c r="J21" i="1"/>
  <c r="I21" i="1"/>
  <c r="H21" i="1"/>
  <c r="G21" i="1"/>
  <c r="F21" i="1"/>
  <c r="E21" i="1"/>
  <c r="O20" i="1"/>
  <c r="R20" i="1" s="1"/>
  <c r="U20" i="1" s="1"/>
  <c r="O19" i="1"/>
  <c r="R19" i="1" s="1"/>
  <c r="U19" i="1" s="1"/>
  <c r="O18" i="1"/>
  <c r="R18" i="1" s="1"/>
  <c r="U18" i="1" s="1"/>
  <c r="O33" i="1" l="1"/>
  <c r="F39" i="1"/>
  <c r="H39" i="1"/>
  <c r="J39" i="1"/>
  <c r="I39" i="1"/>
  <c r="E39" i="1"/>
  <c r="G39" i="1"/>
  <c r="R36" i="1"/>
  <c r="O37" i="1"/>
  <c r="Q37" i="1" s="1"/>
  <c r="R31" i="1"/>
  <c r="R33" i="1" s="1"/>
  <c r="U32" i="1"/>
  <c r="T32" i="1"/>
  <c r="T26" i="1"/>
  <c r="U26" i="1"/>
  <c r="T28" i="1"/>
  <c r="U28" i="1"/>
  <c r="U25" i="1"/>
  <c r="T25" i="1"/>
  <c r="T27" i="1"/>
  <c r="U27" i="1"/>
  <c r="T19" i="1"/>
  <c r="T18" i="1"/>
  <c r="T20" i="1"/>
  <c r="L29" i="1"/>
  <c r="K29" i="1"/>
  <c r="O29" i="1"/>
  <c r="L21" i="1"/>
  <c r="K33" i="1"/>
  <c r="O21" i="1"/>
  <c r="K21" i="1"/>
  <c r="L33" i="1"/>
  <c r="U31" i="1" l="1"/>
  <c r="T31" i="1"/>
  <c r="K39" i="1"/>
  <c r="O39" i="1"/>
  <c r="L39" i="1"/>
  <c r="R37" i="1"/>
  <c r="U36" i="1"/>
  <c r="T36" i="1"/>
  <c r="M37" i="1"/>
  <c r="M33" i="1"/>
  <c r="M21" i="1"/>
  <c r="M29" i="1"/>
  <c r="V28" i="5"/>
  <c r="V28" i="9"/>
  <c r="V28" i="8"/>
  <c r="U28" i="9"/>
  <c r="U28" i="8"/>
  <c r="U28" i="5"/>
  <c r="M25" i="9"/>
  <c r="N25" i="9" s="1"/>
  <c r="Q33" i="1"/>
  <c r="N33" i="1" s="1"/>
  <c r="Q29" i="1"/>
  <c r="R29" i="1"/>
  <c r="U29" i="1" s="1"/>
  <c r="T33" i="1"/>
  <c r="Q21" i="1"/>
  <c r="U33" i="1"/>
  <c r="R21" i="1"/>
  <c r="U37" i="1" l="1"/>
  <c r="N37" i="1"/>
  <c r="T21" i="1"/>
  <c r="R39" i="1"/>
  <c r="T40" i="1" s="1"/>
  <c r="T37" i="1"/>
  <c r="U30" i="8"/>
  <c r="K30" i="8" s="1"/>
  <c r="U30" i="9"/>
  <c r="K30" i="9" s="1"/>
  <c r="U30" i="5"/>
  <c r="K30" i="5" s="1"/>
  <c r="O25" i="9"/>
  <c r="T29" i="1"/>
  <c r="U21" i="1"/>
  <c r="U39" i="1" l="1"/>
  <c r="T39" i="1"/>
  <c r="O36" i="2"/>
  <c r="O37" i="2" s="1"/>
  <c r="P33" i="2"/>
  <c r="J33" i="2"/>
  <c r="I33" i="2"/>
  <c r="H33" i="2"/>
  <c r="G33" i="2"/>
  <c r="F33" i="2"/>
  <c r="E33" i="2"/>
  <c r="O32" i="2"/>
  <c r="R32" i="2" s="1"/>
  <c r="O31" i="2"/>
  <c r="L33" i="2"/>
  <c r="P29" i="2"/>
  <c r="J29" i="2"/>
  <c r="I29" i="2"/>
  <c r="H29" i="2"/>
  <c r="G29" i="2"/>
  <c r="F29" i="2"/>
  <c r="E29" i="2"/>
  <c r="O28" i="2"/>
  <c r="O27" i="2"/>
  <c r="R27" i="2" s="1"/>
  <c r="O26" i="2"/>
  <c r="R26" i="2" s="1"/>
  <c r="O25" i="2"/>
  <c r="R25" i="2" s="1"/>
  <c r="P21" i="2"/>
  <c r="J21" i="2"/>
  <c r="I21" i="2"/>
  <c r="H21" i="2"/>
  <c r="G21" i="2"/>
  <c r="F21" i="2"/>
  <c r="E21" i="2"/>
  <c r="O20" i="2"/>
  <c r="R20" i="2" s="1"/>
  <c r="O19" i="2"/>
  <c r="R19" i="2" s="1"/>
  <c r="O18" i="2"/>
  <c r="R18" i="2" s="1"/>
  <c r="F39" i="2" l="1"/>
  <c r="J39" i="2"/>
  <c r="I39" i="2"/>
  <c r="H39" i="2"/>
  <c r="G39" i="2"/>
  <c r="E39" i="2"/>
  <c r="R31" i="2"/>
  <c r="R33" i="2" s="1"/>
  <c r="O33" i="2"/>
  <c r="Q37" i="2"/>
  <c r="R37" i="2"/>
  <c r="T32" i="2"/>
  <c r="U32" i="2"/>
  <c r="U27" i="2"/>
  <c r="T27" i="2"/>
  <c r="T26" i="2"/>
  <c r="U26" i="2"/>
  <c r="U25" i="2"/>
  <c r="T25" i="2"/>
  <c r="T18" i="2"/>
  <c r="U18" i="2"/>
  <c r="T19" i="2"/>
  <c r="U19" i="2"/>
  <c r="U20" i="2"/>
  <c r="T20" i="2"/>
  <c r="X28" i="9"/>
  <c r="X28" i="8"/>
  <c r="X28" i="5"/>
  <c r="O29" i="2"/>
  <c r="Q29" i="2" s="1"/>
  <c r="Q33" i="2"/>
  <c r="L29" i="2"/>
  <c r="O21" i="2"/>
  <c r="K33" i="2"/>
  <c r="M33" i="2" s="1"/>
  <c r="K29" i="2"/>
  <c r="L21" i="2"/>
  <c r="K21" i="2"/>
  <c r="G30" i="5"/>
  <c r="F30" i="5"/>
  <c r="E30" i="5"/>
  <c r="D30" i="5"/>
  <c r="C30" i="5"/>
  <c r="O36" i="3"/>
  <c r="P33" i="3"/>
  <c r="J33" i="3"/>
  <c r="H28" i="5" s="1"/>
  <c r="I33" i="3"/>
  <c r="G28" i="5" s="1"/>
  <c r="H33" i="3"/>
  <c r="F28" i="5" s="1"/>
  <c r="G33" i="3"/>
  <c r="E28" i="5" s="1"/>
  <c r="F33" i="3"/>
  <c r="D28" i="8" s="1"/>
  <c r="E33" i="3"/>
  <c r="O32" i="3"/>
  <c r="R32" i="3" s="1"/>
  <c r="O31" i="3"/>
  <c r="L33" i="3"/>
  <c r="K33" i="3"/>
  <c r="P29" i="3"/>
  <c r="J29" i="3"/>
  <c r="H26" i="8" s="1"/>
  <c r="I29" i="3"/>
  <c r="H29" i="3"/>
  <c r="G29" i="3"/>
  <c r="F29" i="3"/>
  <c r="E29" i="3"/>
  <c r="O28" i="3"/>
  <c r="M25" i="8" s="1"/>
  <c r="O27" i="3"/>
  <c r="O26" i="3"/>
  <c r="O25" i="3"/>
  <c r="R25" i="3" s="1"/>
  <c r="M22" i="9" s="1"/>
  <c r="K29" i="3"/>
  <c r="P21" i="3"/>
  <c r="J21" i="3"/>
  <c r="I21" i="3"/>
  <c r="I39" i="3" s="1"/>
  <c r="H21" i="3"/>
  <c r="G21" i="3"/>
  <c r="F21" i="3"/>
  <c r="E21" i="3"/>
  <c r="O20" i="3"/>
  <c r="O19" i="3"/>
  <c r="O18" i="3"/>
  <c r="L21" i="3"/>
  <c r="M33" i="3" l="1"/>
  <c r="G32" i="5"/>
  <c r="F32" i="5"/>
  <c r="N37" i="2"/>
  <c r="U33" i="2"/>
  <c r="N33" i="2"/>
  <c r="H39" i="3"/>
  <c r="J39" i="3"/>
  <c r="G39" i="3"/>
  <c r="F39" i="3"/>
  <c r="E39" i="3"/>
  <c r="R31" i="3"/>
  <c r="T31" i="3" s="1"/>
  <c r="O33" i="3"/>
  <c r="R37" i="3"/>
  <c r="O37" i="3"/>
  <c r="E32" i="5"/>
  <c r="T31" i="2"/>
  <c r="U31" i="2"/>
  <c r="M29" i="2"/>
  <c r="O39" i="2"/>
  <c r="K39" i="2"/>
  <c r="M21" i="2"/>
  <c r="L39" i="2"/>
  <c r="U36" i="3"/>
  <c r="T32" i="3"/>
  <c r="U32" i="3"/>
  <c r="M24" i="8"/>
  <c r="N24" i="8" s="1"/>
  <c r="R27" i="3"/>
  <c r="M24" i="5" s="1"/>
  <c r="M23" i="8"/>
  <c r="O23" i="8" s="1"/>
  <c r="R26" i="3"/>
  <c r="M23" i="5" s="1"/>
  <c r="U25" i="3"/>
  <c r="T25" i="3"/>
  <c r="G28" i="8"/>
  <c r="E28" i="8"/>
  <c r="H28" i="9"/>
  <c r="F28" i="9"/>
  <c r="F32" i="9" s="1"/>
  <c r="G28" i="9"/>
  <c r="G32" i="9" s="1"/>
  <c r="E28" i="9"/>
  <c r="E32" i="9" s="1"/>
  <c r="H28" i="8"/>
  <c r="F28" i="8"/>
  <c r="U36" i="2"/>
  <c r="T36" i="2"/>
  <c r="Q33" i="3"/>
  <c r="O29" i="3"/>
  <c r="Q29" i="3" s="1"/>
  <c r="M19" i="8"/>
  <c r="R20" i="3"/>
  <c r="M19" i="5" s="1"/>
  <c r="O19" i="5" s="1"/>
  <c r="M18" i="8"/>
  <c r="O18" i="8" s="1"/>
  <c r="R19" i="3"/>
  <c r="M18" i="5" s="1"/>
  <c r="P18" i="5" s="1"/>
  <c r="W28" i="9"/>
  <c r="W28" i="8"/>
  <c r="W28" i="5"/>
  <c r="M22" i="8"/>
  <c r="O22" i="8" s="1"/>
  <c r="Z28" i="9"/>
  <c r="Z28" i="8"/>
  <c r="Z28" i="5"/>
  <c r="Y28" i="9"/>
  <c r="Y28" i="8"/>
  <c r="Y28" i="5"/>
  <c r="R18" i="3"/>
  <c r="M17" i="8"/>
  <c r="P17" i="8" s="1"/>
  <c r="M17" i="9"/>
  <c r="P17" i="9" s="1"/>
  <c r="D28" i="5"/>
  <c r="D28" i="9"/>
  <c r="C28" i="5"/>
  <c r="C28" i="8"/>
  <c r="C28" i="9"/>
  <c r="Q37" i="3"/>
  <c r="P25" i="9"/>
  <c r="K26" i="9"/>
  <c r="O22" i="9"/>
  <c r="N22" i="9"/>
  <c r="P22" i="9"/>
  <c r="T33" i="2"/>
  <c r="E18" i="6"/>
  <c r="G18" i="6" s="1"/>
  <c r="L18" i="6" s="1"/>
  <c r="R21" i="2"/>
  <c r="M19" i="9"/>
  <c r="N19" i="9" s="1"/>
  <c r="M18" i="9"/>
  <c r="P18" i="9" s="1"/>
  <c r="O21" i="3"/>
  <c r="Q21" i="2"/>
  <c r="I30" i="5"/>
  <c r="G30" i="6" s="1"/>
  <c r="T37" i="3"/>
  <c r="E26" i="8"/>
  <c r="H20" i="8"/>
  <c r="F20" i="8"/>
  <c r="G20" i="8"/>
  <c r="E20" i="8"/>
  <c r="G26" i="8"/>
  <c r="F26" i="8"/>
  <c r="T37" i="2"/>
  <c r="J25" i="8"/>
  <c r="D26" i="8"/>
  <c r="M25" i="5"/>
  <c r="I19" i="8"/>
  <c r="I20" i="8" s="1"/>
  <c r="C20" i="8"/>
  <c r="I25" i="8"/>
  <c r="C26" i="8"/>
  <c r="J19" i="8"/>
  <c r="J20" i="8" s="1"/>
  <c r="D20" i="8"/>
  <c r="R29" i="2"/>
  <c r="U29" i="2" s="1"/>
  <c r="T21" i="2"/>
  <c r="L29" i="3"/>
  <c r="L39" i="3" s="1"/>
  <c r="I22" i="6"/>
  <c r="I24" i="6"/>
  <c r="I23" i="6"/>
  <c r="K21" i="3"/>
  <c r="K39" i="3" s="1"/>
  <c r="I17" i="6"/>
  <c r="I19" i="6"/>
  <c r="M22" i="5"/>
  <c r="F18" i="6"/>
  <c r="H18" i="6" s="1"/>
  <c r="M18" i="6" s="1"/>
  <c r="T29" i="3"/>
  <c r="R33" i="3"/>
  <c r="R29" i="3" l="1"/>
  <c r="N37" i="3"/>
  <c r="L30" i="9" s="1"/>
  <c r="O39" i="3"/>
  <c r="U33" i="3"/>
  <c r="N33" i="3"/>
  <c r="L28" i="5" s="1"/>
  <c r="J28" i="6" s="1"/>
  <c r="D32" i="8"/>
  <c r="U31" i="3"/>
  <c r="T36" i="3"/>
  <c r="E32" i="8"/>
  <c r="G32" i="8"/>
  <c r="J28" i="9"/>
  <c r="D32" i="9"/>
  <c r="I28" i="9"/>
  <c r="I32" i="9" s="1"/>
  <c r="C32" i="9"/>
  <c r="I28" i="5"/>
  <c r="I32" i="5" s="1"/>
  <c r="C32" i="5"/>
  <c r="J28" i="5"/>
  <c r="D32" i="5"/>
  <c r="C32" i="8"/>
  <c r="F32" i="8"/>
  <c r="U21" i="2"/>
  <c r="N23" i="8"/>
  <c r="N18" i="8"/>
  <c r="P23" i="8"/>
  <c r="I28" i="8"/>
  <c r="O24" i="8"/>
  <c r="J28" i="8"/>
  <c r="P24" i="8"/>
  <c r="U27" i="3"/>
  <c r="T27" i="3"/>
  <c r="M24" i="9"/>
  <c r="U26" i="3"/>
  <c r="T26" i="3"/>
  <c r="M23" i="9"/>
  <c r="M17" i="5"/>
  <c r="O17" i="5" s="1"/>
  <c r="T18" i="3"/>
  <c r="U18" i="3"/>
  <c r="T19" i="3"/>
  <c r="U19" i="3"/>
  <c r="U20" i="3"/>
  <c r="T20" i="3"/>
  <c r="M29" i="3"/>
  <c r="M21" i="3"/>
  <c r="P18" i="8"/>
  <c r="P22" i="8"/>
  <c r="K28" i="5"/>
  <c r="I28" i="6" s="1"/>
  <c r="K28" i="9"/>
  <c r="N22" i="8"/>
  <c r="M20" i="8"/>
  <c r="K28" i="8"/>
  <c r="G20" i="6"/>
  <c r="N18" i="9"/>
  <c r="O18" i="9"/>
  <c r="N18" i="5"/>
  <c r="O18" i="5"/>
  <c r="N17" i="9"/>
  <c r="O17" i="9"/>
  <c r="O17" i="8"/>
  <c r="N17" i="8"/>
  <c r="Q21" i="3"/>
  <c r="M28" i="9"/>
  <c r="U29" i="3"/>
  <c r="K24" i="6"/>
  <c r="M24" i="6" s="1"/>
  <c r="O24" i="5"/>
  <c r="N24" i="5"/>
  <c r="K25" i="6"/>
  <c r="M25" i="6" s="1"/>
  <c r="O25" i="5"/>
  <c r="N25" i="5"/>
  <c r="P25" i="5"/>
  <c r="K23" i="6"/>
  <c r="M23" i="6" s="1"/>
  <c r="N23" i="5"/>
  <c r="O23" i="5"/>
  <c r="K20" i="9"/>
  <c r="P24" i="5"/>
  <c r="O19" i="9"/>
  <c r="P19" i="9"/>
  <c r="M20" i="9"/>
  <c r="N19" i="5"/>
  <c r="K19" i="6"/>
  <c r="M19" i="6" s="1"/>
  <c r="R21" i="3"/>
  <c r="R39" i="3" s="1"/>
  <c r="T40" i="3" s="1"/>
  <c r="M28" i="5"/>
  <c r="K20" i="8"/>
  <c r="M26" i="8"/>
  <c r="T33" i="3"/>
  <c r="I26" i="8"/>
  <c r="T29" i="2"/>
  <c r="J26" i="8"/>
  <c r="K26" i="8"/>
  <c r="P19" i="5"/>
  <c r="I25" i="6"/>
  <c r="K26" i="5"/>
  <c r="K20" i="5"/>
  <c r="C6" i="11" s="1"/>
  <c r="P23" i="5"/>
  <c r="K22" i="6"/>
  <c r="M22" i="6" s="1"/>
  <c r="O22" i="5"/>
  <c r="U37" i="3"/>
  <c r="M26" i="5"/>
  <c r="O26" i="5" s="1"/>
  <c r="P22" i="5"/>
  <c r="N22" i="5"/>
  <c r="H20" i="6"/>
  <c r="D6" i="11" l="1"/>
  <c r="H6" i="11" s="1"/>
  <c r="L30" i="5"/>
  <c r="J30" i="6" s="1"/>
  <c r="P17" i="5"/>
  <c r="G6" i="11"/>
  <c r="D6" i="12"/>
  <c r="L30" i="8"/>
  <c r="M30" i="8"/>
  <c r="N30" i="8" s="1"/>
  <c r="N28" i="9"/>
  <c r="G28" i="6"/>
  <c r="K17" i="6"/>
  <c r="M17" i="6" s="1"/>
  <c r="O28" i="5"/>
  <c r="K32" i="9"/>
  <c r="I32" i="8"/>
  <c r="M20" i="5"/>
  <c r="O20" i="5" s="1"/>
  <c r="K32" i="5"/>
  <c r="H28" i="6"/>
  <c r="K32" i="8"/>
  <c r="I18" i="6"/>
  <c r="I20" i="6" s="1"/>
  <c r="N17" i="5"/>
  <c r="O24" i="9"/>
  <c r="N24" i="9"/>
  <c r="P24" i="9"/>
  <c r="O23" i="9"/>
  <c r="M26" i="9"/>
  <c r="N23" i="9"/>
  <c r="P23" i="9"/>
  <c r="U21" i="3"/>
  <c r="T39" i="2"/>
  <c r="O28" i="9"/>
  <c r="P28" i="9"/>
  <c r="O26" i="8"/>
  <c r="O20" i="9"/>
  <c r="P20" i="9"/>
  <c r="N20" i="9"/>
  <c r="T21" i="3"/>
  <c r="U39" i="3"/>
  <c r="P28" i="5"/>
  <c r="P26" i="8"/>
  <c r="N25" i="8"/>
  <c r="O25" i="8"/>
  <c r="N26" i="8"/>
  <c r="K28" i="6"/>
  <c r="N28" i="5"/>
  <c r="P25" i="8"/>
  <c r="N19" i="8"/>
  <c r="O19" i="8"/>
  <c r="P19" i="8"/>
  <c r="I30" i="6"/>
  <c r="P26" i="5"/>
  <c r="N26" i="5"/>
  <c r="B6" i="11" l="1"/>
  <c r="H6" i="12"/>
  <c r="B6" i="12" s="1"/>
  <c r="D58" i="12" s="1"/>
  <c r="P30" i="8"/>
  <c r="K20" i="6"/>
  <c r="N20" i="5"/>
  <c r="P20" i="5"/>
  <c r="M28" i="6"/>
  <c r="N18" i="6"/>
  <c r="N26" i="9"/>
  <c r="P26" i="9"/>
  <c r="O26" i="9"/>
  <c r="T39" i="3"/>
  <c r="P20" i="8"/>
  <c r="O20" i="8"/>
  <c r="N20" i="8"/>
  <c r="F6" i="11" l="1"/>
  <c r="C56" i="11"/>
  <c r="C14" i="11"/>
  <c r="D12" i="11"/>
  <c r="C35" i="11"/>
  <c r="C15" i="11"/>
  <c r="C13" i="11"/>
  <c r="C9" i="11"/>
  <c r="C12" i="11"/>
  <c r="C27" i="11"/>
  <c r="C37" i="11"/>
  <c r="C58" i="11"/>
  <c r="D15" i="11"/>
  <c r="C11" i="11"/>
  <c r="D23" i="11"/>
  <c r="C34" i="11"/>
  <c r="D56" i="11"/>
  <c r="D58" i="11"/>
  <c r="D42" i="11"/>
  <c r="D41" i="11" s="1"/>
  <c r="D37" i="11"/>
  <c r="D26" i="11"/>
  <c r="C23" i="11"/>
  <c r="D20" i="11"/>
  <c r="D14" i="11"/>
  <c r="D21" i="11"/>
  <c r="C25" i="11"/>
  <c r="D35" i="11"/>
  <c r="D13" i="11"/>
  <c r="C20" i="11"/>
  <c r="C26" i="11"/>
  <c r="D47" i="11"/>
  <c r="D45" i="11" s="1"/>
  <c r="C42" i="11"/>
  <c r="C41" i="11" s="1"/>
  <c r="C47" i="11"/>
  <c r="C45" i="11" s="1"/>
  <c r="D34" i="11"/>
  <c r="D27" i="11"/>
  <c r="D25" i="11"/>
  <c r="D11" i="11"/>
  <c r="D9" i="11"/>
  <c r="C21" i="11"/>
  <c r="D12" i="12"/>
  <c r="D10" i="12"/>
  <c r="D14" i="12"/>
  <c r="D16" i="12"/>
  <c r="D18" i="12"/>
  <c r="D20" i="12"/>
  <c r="D23" i="12"/>
  <c r="D25" i="12"/>
  <c r="D27" i="12"/>
  <c r="D29" i="12"/>
  <c r="D31" i="12"/>
  <c r="D33" i="12"/>
  <c r="D35" i="12"/>
  <c r="D37" i="12"/>
  <c r="D40" i="12"/>
  <c r="D43" i="12"/>
  <c r="D46" i="12"/>
  <c r="D49" i="12"/>
  <c r="D48" i="12" s="1"/>
  <c r="D55" i="12"/>
  <c r="D11" i="12"/>
  <c r="D15" i="12"/>
  <c r="D19" i="12"/>
  <c r="D24" i="12"/>
  <c r="D28" i="12"/>
  <c r="D32" i="12"/>
  <c r="D36" i="12"/>
  <c r="D42" i="12"/>
  <c r="D47" i="12"/>
  <c r="D56" i="12"/>
  <c r="D57" i="12"/>
  <c r="D9" i="12"/>
  <c r="D13" i="12"/>
  <c r="D17" i="12"/>
  <c r="D21" i="12"/>
  <c r="D26" i="12"/>
  <c r="D30" i="12"/>
  <c r="D34" i="12"/>
  <c r="D39" i="12"/>
  <c r="D44" i="12"/>
  <c r="D51" i="12"/>
  <c r="D50" i="12" s="1"/>
  <c r="B57" i="12"/>
  <c r="B55" i="12"/>
  <c r="B50" i="12"/>
  <c r="B47" i="12"/>
  <c r="B44" i="12"/>
  <c r="B42" i="12"/>
  <c r="B39" i="12"/>
  <c r="B36" i="12"/>
  <c r="B34" i="12"/>
  <c r="B31" i="12"/>
  <c r="B28" i="12"/>
  <c r="B26" i="12"/>
  <c r="B24" i="12"/>
  <c r="B21" i="12"/>
  <c r="B19" i="12"/>
  <c r="B17" i="12"/>
  <c r="B14" i="12"/>
  <c r="B12" i="12"/>
  <c r="B10" i="12"/>
  <c r="B58" i="12"/>
  <c r="B56" i="12"/>
  <c r="B51" i="12"/>
  <c r="B49" i="12"/>
  <c r="B46" i="12"/>
  <c r="B43" i="12"/>
  <c r="B40" i="12"/>
  <c r="B37" i="12"/>
  <c r="B35" i="12"/>
  <c r="B32" i="12"/>
  <c r="B29" i="12"/>
  <c r="B27" i="12"/>
  <c r="B25" i="12"/>
  <c r="B23" i="12"/>
  <c r="B20" i="12"/>
  <c r="B18" i="12"/>
  <c r="B15" i="12"/>
  <c r="B13" i="12"/>
  <c r="B11" i="12"/>
  <c r="B9" i="12"/>
  <c r="F6" i="12"/>
  <c r="L24" i="6"/>
  <c r="N25" i="6"/>
  <c r="N24" i="6"/>
  <c r="L25" i="6"/>
  <c r="D33" i="11" l="1"/>
  <c r="C33" i="11"/>
  <c r="D8" i="11"/>
  <c r="D22" i="11"/>
  <c r="C22" i="11"/>
  <c r="C8" i="11"/>
  <c r="C54" i="11"/>
  <c r="C16" i="11"/>
  <c r="D16" i="11"/>
  <c r="D54" i="11"/>
  <c r="G56" i="11"/>
  <c r="G58" i="11"/>
  <c r="G28" i="11"/>
  <c r="H15" i="11"/>
  <c r="G12" i="11"/>
  <c r="H46" i="11"/>
  <c r="H29" i="11"/>
  <c r="H14" i="11"/>
  <c r="H28" i="11"/>
  <c r="G15" i="11"/>
  <c r="G29" i="11"/>
  <c r="H39" i="11"/>
  <c r="H38" i="11" s="1"/>
  <c r="H58" i="11"/>
  <c r="G13" i="11"/>
  <c r="G16" i="11"/>
  <c r="G39" i="11"/>
  <c r="G38" i="11" s="1"/>
  <c r="H16" i="11"/>
  <c r="H12" i="11"/>
  <c r="G46" i="11"/>
  <c r="G9" i="11"/>
  <c r="H13" i="11"/>
  <c r="H27" i="11"/>
  <c r="G47" i="11"/>
  <c r="H56" i="11"/>
  <c r="G14" i="11"/>
  <c r="H9" i="11"/>
  <c r="G27" i="11"/>
  <c r="G22" i="11" s="1"/>
  <c r="H47" i="11"/>
  <c r="B45" i="12"/>
  <c r="D38" i="12"/>
  <c r="D45" i="12"/>
  <c r="D54" i="12"/>
  <c r="H58" i="12"/>
  <c r="H51" i="12"/>
  <c r="H50" i="12" s="1"/>
  <c r="H44" i="12"/>
  <c r="H39" i="12"/>
  <c r="H34" i="12"/>
  <c r="H30" i="12"/>
  <c r="H26" i="12"/>
  <c r="H21" i="12"/>
  <c r="H17" i="12"/>
  <c r="H13" i="12"/>
  <c r="H9" i="12"/>
  <c r="H55" i="12"/>
  <c r="H46" i="12"/>
  <c r="H40" i="12"/>
  <c r="H35" i="12"/>
  <c r="H31" i="12"/>
  <c r="H27" i="12"/>
  <c r="H23" i="12"/>
  <c r="H18" i="12"/>
  <c r="H14" i="12"/>
  <c r="H10" i="12"/>
  <c r="H56" i="12"/>
  <c r="H47" i="12"/>
  <c r="H42" i="12"/>
  <c r="H36" i="12"/>
  <c r="H32" i="12"/>
  <c r="H28" i="12"/>
  <c r="H24" i="12"/>
  <c r="H19" i="12"/>
  <c r="H15" i="12"/>
  <c r="H11" i="12"/>
  <c r="H57" i="12"/>
  <c r="H49" i="12"/>
  <c r="H48" i="12" s="1"/>
  <c r="H43" i="12"/>
  <c r="H37" i="12"/>
  <c r="H33" i="12"/>
  <c r="H29" i="12"/>
  <c r="H25" i="12"/>
  <c r="H20" i="12"/>
  <c r="H16" i="12"/>
  <c r="H12" i="12"/>
  <c r="D41" i="12"/>
  <c r="D22" i="12"/>
  <c r="B8" i="12"/>
  <c r="B22" i="12"/>
  <c r="B48" i="12"/>
  <c r="F57" i="12"/>
  <c r="F55" i="12"/>
  <c r="F50" i="12"/>
  <c r="F47" i="12"/>
  <c r="F44" i="12"/>
  <c r="F42" i="12"/>
  <c r="F39" i="12"/>
  <c r="F36" i="12"/>
  <c r="F34" i="12"/>
  <c r="F31" i="12"/>
  <c r="F28" i="12"/>
  <c r="F26" i="12"/>
  <c r="F24" i="12"/>
  <c r="F21" i="12"/>
  <c r="F19" i="12"/>
  <c r="F17" i="12"/>
  <c r="F14" i="12"/>
  <c r="F12" i="12"/>
  <c r="F10" i="12"/>
  <c r="F58" i="12"/>
  <c r="F56" i="12"/>
  <c r="F51" i="12"/>
  <c r="F49" i="12"/>
  <c r="F46" i="12"/>
  <c r="F45" i="12" s="1"/>
  <c r="F43" i="12"/>
  <c r="F40" i="12"/>
  <c r="F37" i="12"/>
  <c r="F35" i="12"/>
  <c r="F32" i="12"/>
  <c r="F29" i="12"/>
  <c r="F27" i="12"/>
  <c r="F25" i="12"/>
  <c r="F23" i="12"/>
  <c r="F20" i="12"/>
  <c r="F18" i="12"/>
  <c r="F15" i="12"/>
  <c r="F13" i="12"/>
  <c r="F11" i="12"/>
  <c r="F9" i="12"/>
  <c r="B16" i="12"/>
  <c r="B30" i="12"/>
  <c r="B41" i="12"/>
  <c r="B54" i="12"/>
  <c r="B33" i="12"/>
  <c r="B38" i="12"/>
  <c r="N23" i="6"/>
  <c r="I26" i="6"/>
  <c r="I32" i="6" s="1"/>
  <c r="H8" i="11" l="1"/>
  <c r="H54" i="11"/>
  <c r="H22" i="11"/>
  <c r="G54" i="11"/>
  <c r="D52" i="11"/>
  <c r="D59" i="11" s="1"/>
  <c r="C52" i="11"/>
  <c r="C59" i="11" s="1"/>
  <c r="G8" i="11"/>
  <c r="H45" i="11"/>
  <c r="G45" i="11"/>
  <c r="G52" i="11" s="1"/>
  <c r="G59" i="11" s="1"/>
  <c r="H41" i="12"/>
  <c r="H22" i="12"/>
  <c r="H54" i="12"/>
  <c r="H38" i="12"/>
  <c r="H45" i="12"/>
  <c r="B52" i="12"/>
  <c r="B59" i="12" s="1"/>
  <c r="F16" i="12"/>
  <c r="F30" i="12"/>
  <c r="F41" i="12"/>
  <c r="F54" i="12"/>
  <c r="F22" i="12"/>
  <c r="F48" i="12"/>
  <c r="F33" i="12"/>
  <c r="F38" i="12"/>
  <c r="L23" i="6"/>
  <c r="G26" i="6"/>
  <c r="G32" i="6" s="1"/>
  <c r="H26" i="6"/>
  <c r="N28" i="6"/>
  <c r="H52" i="11" l="1"/>
  <c r="H59" i="11" s="1"/>
  <c r="K26" i="6"/>
  <c r="L22" i="6"/>
  <c r="N22" i="6"/>
  <c r="L28" i="6"/>
  <c r="M26" i="6" l="1"/>
  <c r="N26" i="6"/>
  <c r="L26" i="6"/>
  <c r="N19" i="6"/>
  <c r="L19" i="6"/>
  <c r="M20" i="6" l="1"/>
  <c r="N17" i="6"/>
  <c r="L17" i="6"/>
  <c r="L20" i="6" l="1"/>
  <c r="N20" i="6"/>
  <c r="H30" i="9" l="1"/>
  <c r="H32" i="9" s="1"/>
  <c r="H30" i="8"/>
  <c r="H32" i="8" s="1"/>
  <c r="H30" i="5"/>
  <c r="H32" i="5" s="1"/>
  <c r="J30" i="5" l="1"/>
  <c r="J32" i="5" s="1"/>
  <c r="J30" i="8"/>
  <c r="J32" i="8" s="1"/>
  <c r="J30" i="9"/>
  <c r="J32" i="9" s="1"/>
  <c r="O30" i="8" l="1"/>
  <c r="H30" i="6"/>
  <c r="H32" i="6" s="1"/>
  <c r="U37" i="2"/>
  <c r="M30" i="9"/>
  <c r="N30" i="9" s="1"/>
  <c r="M30" i="5"/>
  <c r="O30" i="5" s="1"/>
  <c r="R39" i="2"/>
  <c r="U39" i="2" l="1"/>
  <c r="T40" i="2"/>
  <c r="K30" i="6"/>
  <c r="M32" i="5"/>
  <c r="M32" i="9"/>
  <c r="P30" i="5"/>
  <c r="N30" i="5"/>
  <c r="P30" i="9"/>
  <c r="O30" i="9"/>
  <c r="N32" i="5" l="1"/>
  <c r="O32" i="5"/>
  <c r="P32" i="5"/>
  <c r="N32" i="9"/>
  <c r="O32" i="9"/>
  <c r="P32" i="9"/>
  <c r="N30" i="6"/>
  <c r="L30" i="6"/>
  <c r="M30" i="6"/>
  <c r="K32" i="6"/>
  <c r="M32" i="6" l="1"/>
  <c r="L32" i="6"/>
  <c r="N32" i="6"/>
  <c r="L28" i="8"/>
  <c r="L28" i="9"/>
  <c r="M28" i="8"/>
  <c r="O28" i="8" s="1"/>
  <c r="M32" i="8" l="1"/>
  <c r="P28" i="8"/>
  <c r="N28" i="8"/>
  <c r="N32" i="8" l="1"/>
  <c r="O32" i="8"/>
  <c r="P32" i="8"/>
  <c r="D8" i="12" l="1"/>
  <c r="D52" i="12" s="1"/>
  <c r="D59" i="12" s="1"/>
  <c r="F8" i="12"/>
  <c r="F52" i="12" s="1"/>
  <c r="F59" i="12" s="1"/>
  <c r="H8" i="12" l="1"/>
  <c r="H52" i="12" s="1"/>
  <c r="H59" i="12" s="1"/>
</calcChain>
</file>

<file path=xl/sharedStrings.xml><?xml version="1.0" encoding="utf-8"?>
<sst xmlns="http://schemas.openxmlformats.org/spreadsheetml/2006/main" count="899" uniqueCount="263">
  <si>
    <t>IDENTIFICATION DU GESTIONNAIRE</t>
  </si>
  <si>
    <t>Nom de la structure</t>
  </si>
  <si>
    <t>Adresse mail</t>
  </si>
  <si>
    <t>Le</t>
  </si>
  <si>
    <t>Projet éducatif</t>
  </si>
  <si>
    <t>Projet pédagogique</t>
  </si>
  <si>
    <t>PEDT</t>
  </si>
  <si>
    <t>au choix</t>
  </si>
  <si>
    <t>Nom du représentant légal
(Maire, Président(e))</t>
  </si>
  <si>
    <t>N° télephone</t>
  </si>
  <si>
    <t>N° dossier périscolaire</t>
  </si>
  <si>
    <t>N° dossier extrascolaire</t>
  </si>
  <si>
    <t xml:space="preserve">Oui </t>
  </si>
  <si>
    <t xml:space="preserve">Non </t>
  </si>
  <si>
    <t>assouplissement encadrement obtenu pour le periscolaire</t>
  </si>
  <si>
    <t>Renseignements annuels</t>
  </si>
  <si>
    <t>Nombre de jours différents durant lesquels ont lieu les temps des nouvelles plages accueil : NAP</t>
  </si>
  <si>
    <t>Avant le temps scolaire du matin</t>
  </si>
  <si>
    <t xml:space="preserve">     compris entre 0 et 6 jours</t>
  </si>
  <si>
    <t>Elargissement de la pause méridienne</t>
  </si>
  <si>
    <t>Après le temps scolaire de l'après-midi</t>
  </si>
  <si>
    <t>Zones de saisies obligatoires</t>
  </si>
  <si>
    <t>Nombre total d'enfants inscrits au NAP</t>
  </si>
  <si>
    <t>Total heures réalisées / enfant ouvrant droit</t>
  </si>
  <si>
    <r>
      <t xml:space="preserve">Nombre Heures / Enfant
</t>
    </r>
    <r>
      <rPr>
        <sz val="14"/>
        <rFont val="CG Omega"/>
        <family val="2"/>
      </rPr>
      <t xml:space="preserve"> DE 6 A 12 ANS</t>
    </r>
  </si>
  <si>
    <t>HABILITATION</t>
  </si>
  <si>
    <t>Année
2015</t>
  </si>
  <si>
    <t>RG/FP</t>
  </si>
  <si>
    <t>MSA</t>
  </si>
  <si>
    <t>AUTRES</t>
  </si>
  <si>
    <t>TOTAUX
des heures / enfant ouvrant droit</t>
  </si>
  <si>
    <t>Taux RG / Heures ouvrant droit</t>
  </si>
  <si>
    <t>Equipe d'animation</t>
  </si>
  <si>
    <t>Amplitude d'accueil</t>
  </si>
  <si>
    <t>Capacité d'accueil théorique</t>
  </si>
  <si>
    <r>
      <t>%</t>
    </r>
    <r>
      <rPr>
        <sz val="10"/>
        <rFont val="CG Omega"/>
        <family val="2"/>
      </rPr>
      <t xml:space="preserve">
Taux d'occupation
 6 -12 ans
sur heures </t>
    </r>
    <r>
      <rPr>
        <u/>
        <sz val="10"/>
        <rFont val="CG Omega"/>
        <family val="2"/>
      </rPr>
      <t>FACTURÉES</t>
    </r>
  </si>
  <si>
    <r>
      <t>%</t>
    </r>
    <r>
      <rPr>
        <sz val="10"/>
        <rFont val="CG Omega"/>
        <family val="2"/>
      </rPr>
      <t xml:space="preserve">
Taux d'occupation
6 - 12 ans
sur heures </t>
    </r>
    <r>
      <rPr>
        <u/>
        <sz val="10"/>
        <rFont val="CG Omega"/>
        <family val="2"/>
      </rPr>
      <t>RÉALISÉES</t>
    </r>
  </si>
  <si>
    <t>H/enfant Facturées</t>
  </si>
  <si>
    <t>H/enfant Réalisées</t>
  </si>
  <si>
    <t xml:space="preserve"> FACTURÉES</t>
  </si>
  <si>
    <t>RÉALISÉES</t>
  </si>
  <si>
    <t xml:space="preserve">Nombre d'animateurs   </t>
  </si>
  <si>
    <t>Nombre d'heures de fonctionnement
= 
Nombre de jours d'ouverture
X
temps quotidien</t>
  </si>
  <si>
    <t>Nombre de jours d'ouverture</t>
  </si>
  <si>
    <t>Temps d'ouverture quotidien             heures</t>
  </si>
  <si>
    <t xml:space="preserve">Capacité   </t>
  </si>
  <si>
    <t>Nombre Moyen d'enfants par animateur</t>
  </si>
  <si>
    <t>PERI-SCOLAIRE</t>
  </si>
  <si>
    <t>Accueil du Matin</t>
  </si>
  <si>
    <t>Accueil du Midi</t>
  </si>
  <si>
    <t>Accueil du Soir</t>
  </si>
  <si>
    <t>TOTAL</t>
  </si>
  <si>
    <t>PETITES VACANCES</t>
  </si>
  <si>
    <r>
      <t xml:space="preserve">vous avez retenu l'option 2 ou 3 donc 1 journée = 8 h maxi
</t>
    </r>
    <r>
      <rPr>
        <b/>
        <sz val="14"/>
        <color rgb="FFFF0000"/>
        <rFont val="CG Omega"/>
        <family val="2"/>
      </rPr>
      <t>!!! En cas de séjours accessoires (maxi 5 nuits / 6 jours par séjour) : 1 journée = 10 h</t>
    </r>
  </si>
  <si>
    <t>Hiver</t>
  </si>
  <si>
    <t>Printemps</t>
  </si>
  <si>
    <t>Toussaint</t>
  </si>
  <si>
    <t>Noël</t>
  </si>
  <si>
    <t>VACANCES ETE</t>
  </si>
  <si>
    <t>Juillet</t>
  </si>
  <si>
    <t>Août</t>
  </si>
  <si>
    <t>EXTRA-SCOLAIRE</t>
  </si>
  <si>
    <t>vous avez retenu l'option 2 ou 3 donc 1 journée = 8 h maxi</t>
  </si>
  <si>
    <t>Mercredi</t>
  </si>
  <si>
    <t>Samedi</t>
  </si>
  <si>
    <t>Amplitude 
totale d'accueil 
en heures</t>
  </si>
  <si>
    <t>Capacité 
théorique
d'accueil
en heures</t>
  </si>
  <si>
    <t>global</t>
  </si>
  <si>
    <r>
      <t xml:space="preserve">Nombre Heures / Enfant
</t>
    </r>
    <r>
      <rPr>
        <sz val="14"/>
        <rFont val="CG Omega"/>
        <family val="2"/>
      </rPr>
      <t xml:space="preserve"> DE 12 à 17 ANS</t>
    </r>
  </si>
  <si>
    <t>TOTAUX
des heures / enfants ouvrant droit</t>
  </si>
  <si>
    <r>
      <t>%</t>
    </r>
    <r>
      <rPr>
        <sz val="10"/>
        <rFont val="CG Omega"/>
        <family val="2"/>
      </rPr>
      <t xml:space="preserve">
Taux d'occupation
12 -17 ans
sur heures </t>
    </r>
    <r>
      <rPr>
        <u/>
        <sz val="10"/>
        <rFont val="CG Omega"/>
        <family val="2"/>
      </rPr>
      <t>FACTUREES</t>
    </r>
  </si>
  <si>
    <r>
      <t>%</t>
    </r>
    <r>
      <rPr>
        <sz val="10"/>
        <rFont val="CG Omega"/>
        <family val="2"/>
      </rPr>
      <t xml:space="preserve">
Taux d'occupation
12 - 17 ans
sur heures </t>
    </r>
    <r>
      <rPr>
        <u/>
        <sz val="10"/>
        <rFont val="CG Omega"/>
        <family val="2"/>
      </rPr>
      <t>RÉALISÉES</t>
    </r>
  </si>
  <si>
    <t>RÉCAPITULATIF DES DONNÉES RÉELLES 2015
ENFANTS DE MOINS ET PLUS DE 6 ANS</t>
  </si>
  <si>
    <t xml:space="preserve">Renseignements concernant la structure </t>
  </si>
  <si>
    <r>
      <t xml:space="preserve">Nombre Heures / Enfant
</t>
    </r>
    <r>
      <rPr>
        <sz val="14"/>
        <rFont val="CG Omega"/>
        <family val="2"/>
      </rPr>
      <t>ENFANTS DE MOINS ET PLUS DE 6 ANS</t>
    </r>
  </si>
  <si>
    <t>TOTAUX
des heures / enfants</t>
  </si>
  <si>
    <t>Equipe d'
animation</t>
  </si>
  <si>
    <r>
      <t>%</t>
    </r>
    <r>
      <rPr>
        <sz val="10"/>
        <rFont val="CG Omega"/>
        <family val="2"/>
      </rPr>
      <t xml:space="preserve">
Taux d'occupation
 - et + 6 ans
sur heures </t>
    </r>
    <r>
      <rPr>
        <u/>
        <sz val="10"/>
        <rFont val="CG Omega"/>
        <family val="2"/>
      </rPr>
      <t>FACTURÉES</t>
    </r>
  </si>
  <si>
    <r>
      <t>%</t>
    </r>
    <r>
      <rPr>
        <sz val="10"/>
        <rFont val="CG Omega"/>
        <family val="2"/>
      </rPr>
      <t xml:space="preserve">
Taux d'occupation
 - et + 6 ans
sur heures </t>
    </r>
    <r>
      <rPr>
        <u/>
        <sz val="10"/>
        <rFont val="CG Omega"/>
        <family val="2"/>
      </rPr>
      <t>RÉALISÉES</t>
    </r>
  </si>
  <si>
    <r>
      <t>%</t>
    </r>
    <r>
      <rPr>
        <sz val="10"/>
        <rFont val="CG Omega"/>
        <family val="2"/>
      </rPr>
      <t xml:space="preserve">
Taux d'occupation
 - et + 6 ans
sur heures 
</t>
    </r>
    <r>
      <rPr>
        <u/>
        <sz val="10"/>
        <rFont val="CG Omega"/>
        <family val="2"/>
      </rPr>
      <t>AOD</t>
    </r>
  </si>
  <si>
    <t>FACTURÉES</t>
  </si>
  <si>
    <t>AOD</t>
  </si>
  <si>
    <t>Nombre Heures / Enfant
ENFANTS DE MOINS ET PLUS DE 6 ANS</t>
  </si>
  <si>
    <t>TOTAUX
des heures / enfant</t>
  </si>
  <si>
    <r>
      <t>%</t>
    </r>
    <r>
      <rPr>
        <sz val="10"/>
        <rFont val="CG Omega"/>
        <family val="2"/>
      </rPr>
      <t xml:space="preserve">
Taux d'occupation
 - et + 6 ans
sur heures 
AOD</t>
    </r>
  </si>
  <si>
    <t xml:space="preserve"> FACTURÉES
- 6 ans</t>
  </si>
  <si>
    <t>RÉALISÉES
- 6 ans</t>
  </si>
  <si>
    <t xml:space="preserve"> FACTURÉES
+ 6 ans</t>
  </si>
  <si>
    <t>RÉALISÉES
+ 6 ans</t>
  </si>
  <si>
    <t xml:space="preserve"> FACTURÉES
-/+ 6 ans</t>
  </si>
  <si>
    <t>RÉALISÉES
-/+ 6 ans</t>
  </si>
  <si>
    <t>AOD
-/+ 6 ans</t>
  </si>
  <si>
    <t>Aod  6-12 ans</t>
  </si>
  <si>
    <t>Aod 12-17 ans</t>
  </si>
  <si>
    <r>
      <t xml:space="preserve">Nombre Heures / Enfant
</t>
    </r>
    <r>
      <rPr>
        <sz val="14"/>
        <rFont val="CG Omega"/>
        <family val="2"/>
      </rPr>
      <t xml:space="preserve"> DE MOINS DE 6 ANS</t>
    </r>
  </si>
  <si>
    <r>
      <t>%</t>
    </r>
    <r>
      <rPr>
        <sz val="10"/>
        <rFont val="CG Omega"/>
        <family val="2"/>
      </rPr>
      <t xml:space="preserve">
Taux d'occupation
</t>
    </r>
    <r>
      <rPr>
        <sz val="11"/>
        <rFont val="CG Omega"/>
        <family val="2"/>
      </rPr>
      <t xml:space="preserve">moins </t>
    </r>
    <r>
      <rPr>
        <sz val="10"/>
        <rFont val="CG Omega"/>
        <family val="2"/>
      </rPr>
      <t xml:space="preserve">de 6 ans
sur heures </t>
    </r>
    <r>
      <rPr>
        <u/>
        <sz val="10"/>
        <rFont val="CG Omega"/>
        <family val="2"/>
      </rPr>
      <t>FACTURÉES</t>
    </r>
  </si>
  <si>
    <r>
      <t>%</t>
    </r>
    <r>
      <rPr>
        <sz val="10"/>
        <rFont val="CG Omega"/>
        <family val="2"/>
      </rPr>
      <t xml:space="preserve">
Taux d'occupation
</t>
    </r>
    <r>
      <rPr>
        <sz val="11"/>
        <rFont val="CG Omega"/>
        <family val="2"/>
      </rPr>
      <t xml:space="preserve">moins </t>
    </r>
    <r>
      <rPr>
        <sz val="10"/>
        <rFont val="CG Omega"/>
        <family val="2"/>
      </rPr>
      <t xml:space="preserve">de 6 ans
sur heures </t>
    </r>
    <r>
      <rPr>
        <u/>
        <sz val="10"/>
        <rFont val="CG Omega"/>
        <family val="2"/>
      </rPr>
      <t>RÉALISÉES</t>
    </r>
  </si>
  <si>
    <t>TOTAL hors NAP</t>
  </si>
  <si>
    <t>RÉCAPITULATIF DES DONNÉES RÉELLES 2015
ENFANTS DE MOINS ET PLUS DE 6 ANS
ENFANTS DE MOINS DE 6 ANS</t>
  </si>
  <si>
    <t>Choix 2</t>
  </si>
  <si>
    <t>Pour formule capacité</t>
  </si>
  <si>
    <t xml:space="preserve"> - 6 ans hr</t>
  </si>
  <si>
    <t xml:space="preserve"> - 6 ans hf</t>
  </si>
  <si>
    <t>6 -12 ans Hf</t>
  </si>
  <si>
    <t>6-12 ans HR</t>
  </si>
  <si>
    <t>12-17 ans Hf</t>
  </si>
  <si>
    <t>f 6-11</t>
  </si>
  <si>
    <t>f 12-17</t>
  </si>
  <si>
    <t>r 6-11</t>
  </si>
  <si>
    <t>r 12-17</t>
  </si>
  <si>
    <t>Option 1</t>
  </si>
  <si>
    <t>Option 2</t>
  </si>
  <si>
    <t>Option 3</t>
  </si>
  <si>
    <t>Option 4</t>
  </si>
  <si>
    <t>Sélectionner</t>
  </si>
  <si>
    <t>Option 5</t>
  </si>
  <si>
    <t>Option 6</t>
  </si>
  <si>
    <t>Option 7</t>
  </si>
  <si>
    <t>Ensembles des formules</t>
  </si>
  <si>
    <t>Bascule facturé réalisé périsco</t>
  </si>
  <si>
    <t>Bascule facturé réalisé extrasco</t>
  </si>
  <si>
    <t>Menus déroulants</t>
  </si>
  <si>
    <r>
      <t xml:space="preserve">Tarification périscolaire
</t>
    </r>
    <r>
      <rPr>
        <b/>
        <sz val="10"/>
        <rFont val="CG Omega"/>
        <family val="2"/>
      </rPr>
      <t>Selon convention</t>
    </r>
  </si>
  <si>
    <r>
      <t xml:space="preserve">Tarification extrascolaire
</t>
    </r>
    <r>
      <rPr>
        <b/>
        <sz val="10"/>
        <rFont val="CG Omega"/>
        <family val="2"/>
      </rPr>
      <t>Selon convention</t>
    </r>
  </si>
  <si>
    <t>Tarification</t>
  </si>
  <si>
    <t>tarification</t>
  </si>
  <si>
    <r>
      <t xml:space="preserve">Zones de saisie obligatoires
</t>
    </r>
    <r>
      <rPr>
        <b/>
        <sz val="11"/>
        <rFont val="CG Omega"/>
        <family val="2"/>
      </rPr>
      <t>en fonction de votre activité</t>
    </r>
  </si>
  <si>
    <t>Aod - 6ans</t>
  </si>
  <si>
    <t>MERCREDI et/ou SAMEDI</t>
  </si>
  <si>
    <r>
      <t>Nap enfants moins de 6 ans</t>
    </r>
    <r>
      <rPr>
        <b/>
        <sz val="10"/>
        <rFont val="CG Omega"/>
        <family val="2"/>
      </rPr>
      <t xml:space="preserve">
</t>
    </r>
    <r>
      <rPr>
        <sz val="10"/>
        <rFont val="CG Omega"/>
        <family val="2"/>
      </rPr>
      <t>A remplir uniquement si vous êtes concernés</t>
    </r>
  </si>
  <si>
    <r>
      <rPr>
        <b/>
        <sz val="14"/>
        <rFont val="CG Omega"/>
        <family val="2"/>
      </rPr>
      <t>NAP enfants de 6 à 12 ans</t>
    </r>
    <r>
      <rPr>
        <sz val="11"/>
        <rFont val="CG Omega"/>
        <family val="2"/>
      </rPr>
      <t xml:space="preserve">
</t>
    </r>
    <r>
      <rPr>
        <sz val="10"/>
        <rFont val="CG Omega"/>
        <family val="2"/>
      </rPr>
      <t>A remplir uniquement si vous êtes concernés</t>
    </r>
  </si>
  <si>
    <t>Nombre de directeurs différents employés dans l'ALSH</t>
  </si>
  <si>
    <t>Nombre d'animateurs différents employés dans l'ALSH</t>
  </si>
  <si>
    <t>ALSH - 2015</t>
  </si>
  <si>
    <t>ALSH  - 2015</t>
  </si>
  <si>
    <t>ALSH - 2015 - OBJECTIF CEJ - avec intégration du temps de repas</t>
  </si>
  <si>
    <t>ALSH - 2015 - Nombre d'animateurs/enfant à 10</t>
  </si>
  <si>
    <t>ALSH - 2015 - Neutralisation assouplissement</t>
  </si>
  <si>
    <t>assouplissement encadrement obtenu pour les NAP</t>
  </si>
  <si>
    <t>A retourner au plus tard le</t>
  </si>
  <si>
    <t>Personne référente</t>
  </si>
  <si>
    <t>DONNÉES D'ACTIVITÉ RÉELLES ET STATISTIQUES 2015
ENFANTS DE MOINS DE 6 ANS</t>
  </si>
  <si>
    <t>DONNÉES D'ACTIVITÉ RÉELLES ET STATISTIQUES 2015
ENFANTS DE 6 à 12 ANS</t>
  </si>
  <si>
    <t>DONNÉES D'ACTIVITÉ RÉELLES ET STATISTIQUES 2015
ENFANTS DE 12 à 17 ANS</t>
  </si>
  <si>
    <r>
      <t xml:space="preserve">Nombre total de jours NAP </t>
    </r>
    <r>
      <rPr>
        <u/>
        <sz val="12"/>
        <rFont val="CG Omega"/>
        <family val="2"/>
      </rPr>
      <t>dans l'année</t>
    </r>
  </si>
  <si>
    <r>
      <t xml:space="preserve">Nombre d'heures NAP </t>
    </r>
    <r>
      <rPr>
        <u/>
        <sz val="12"/>
        <rFont val="CG Omega"/>
        <family val="2"/>
      </rPr>
      <t>hebdomadaires</t>
    </r>
    <r>
      <rPr>
        <sz val="12"/>
        <rFont val="CG Omega"/>
        <family val="2"/>
      </rPr>
      <t xml:space="preserve"> </t>
    </r>
    <r>
      <rPr>
        <b/>
        <sz val="12"/>
        <color rgb="FFFF0000"/>
        <rFont val="CG Omega"/>
        <family val="2"/>
      </rPr>
      <t>(3h maxi)</t>
    </r>
  </si>
  <si>
    <r>
      <t xml:space="preserve">Nombre de jours de NAP </t>
    </r>
    <r>
      <rPr>
        <u/>
        <sz val="12"/>
        <rFont val="CG Omega"/>
        <family val="2"/>
      </rPr>
      <t>dans la semaine</t>
    </r>
  </si>
  <si>
    <t>Amplitude d'ouverture journalière en heures</t>
  </si>
  <si>
    <t>Capacité théorique d'accueil</t>
  </si>
  <si>
    <t xml:space="preserve">   ALSH  - COMPTE DE RESULTAT 2015 </t>
  </si>
  <si>
    <t>Le :</t>
  </si>
  <si>
    <t xml:space="preserve"> A retourner au plus tard le </t>
  </si>
  <si>
    <t xml:space="preserve">N° dossier(s) </t>
  </si>
  <si>
    <t>Périscolaire</t>
  </si>
  <si>
    <t>Extrascolaire</t>
  </si>
  <si>
    <t>CHARGES</t>
  </si>
  <si>
    <t>Euros</t>
  </si>
  <si>
    <t>PRODUITS</t>
  </si>
  <si>
    <t>60 ACHATS                                               Total 60</t>
  </si>
  <si>
    <t>70 PRODUITS de FONCTIONNEMENT        Total 70</t>
  </si>
  <si>
    <t>Achats prestations de services</t>
  </si>
  <si>
    <t>Participations des familles régime général</t>
  </si>
  <si>
    <t>EDF/GDF/eau/carburant</t>
  </si>
  <si>
    <t>Participations des familles MSA</t>
  </si>
  <si>
    <t>Alimentation/repas</t>
  </si>
  <si>
    <t>Participations des familles autres régimes</t>
  </si>
  <si>
    <t>Fournitures d’entretien/petit équipement</t>
  </si>
  <si>
    <t>Prestations de services CAF</t>
  </si>
  <si>
    <t>Fournitures de bureau</t>
  </si>
  <si>
    <t>Prestations de services MSA</t>
  </si>
  <si>
    <t>Fournitures activités et matériel éducatif</t>
  </si>
  <si>
    <t>Prestations de services AUTRES</t>
  </si>
  <si>
    <t>Bons vacances MSA</t>
  </si>
  <si>
    <t>61 SERVICES EXTERIEURS                         Total 61</t>
  </si>
  <si>
    <t>Loyer et charges locatives</t>
  </si>
  <si>
    <t>Location de matériel</t>
  </si>
  <si>
    <t>Entretien réparation</t>
  </si>
  <si>
    <t>Prime d’assurances</t>
  </si>
  <si>
    <t>62 AUTRES SERVICES EXTERIEURS           Total 62</t>
  </si>
  <si>
    <t>74 SUBVENTIONS D’EXPLOITATION          Total 74</t>
  </si>
  <si>
    <t>Honoraires</t>
  </si>
  <si>
    <t>Emplois aidés Etat</t>
  </si>
  <si>
    <t>Communication/informations</t>
  </si>
  <si>
    <t>DDCSPP</t>
  </si>
  <si>
    <t>Affranchissement/téléphone</t>
  </si>
  <si>
    <t>Région</t>
  </si>
  <si>
    <t>Cotisations/affiliations</t>
  </si>
  <si>
    <t>Département</t>
  </si>
  <si>
    <t>Transports liés aux activités</t>
  </si>
  <si>
    <t>Subvention de la commune</t>
  </si>
  <si>
    <t>Formation non qualifiante</t>
  </si>
  <si>
    <t>Subvention de la Communauté de Communes</t>
  </si>
  <si>
    <t>Subvention autre entité</t>
  </si>
  <si>
    <t>63 IMPOTS ET TAXES                                Total 63</t>
  </si>
  <si>
    <t>Subvention CAF ATL</t>
  </si>
  <si>
    <t>63A -  Impôts Taxes Frais de Personnel</t>
  </si>
  <si>
    <t>63B -  Autres Impôts et Taxes</t>
  </si>
  <si>
    <t>64 CHARGES DE PERSONNEL                  Total 64</t>
  </si>
  <si>
    <t xml:space="preserve"> </t>
  </si>
  <si>
    <t>Salaires : déduction faites des IJ et divers</t>
  </si>
  <si>
    <t>Charges sociales (URSSAF, ASSEDIC ...)</t>
  </si>
  <si>
    <t>Provisions sur salaires et charges sociales</t>
  </si>
  <si>
    <t>65  AUTRES CHARGES DE GESTION        Total 65</t>
  </si>
  <si>
    <t>75 AUTRES PDTS DE GEST COURANTE        Total 75</t>
  </si>
  <si>
    <t>Produits de manifestations diverses</t>
  </si>
  <si>
    <t>Dons et divers</t>
  </si>
  <si>
    <t>66 CHARGES FINANCIERES                      Total 66</t>
  </si>
  <si>
    <t>76 PRODUITS FINANCIERS                         Total 76</t>
  </si>
  <si>
    <t>Agios</t>
  </si>
  <si>
    <t>Intérêts des emprunts</t>
  </si>
  <si>
    <t>67 CHARGES EXCEPTIONNELLES             Total 67</t>
  </si>
  <si>
    <t>77 PRODUITS EXCEPTIONNELS                  Total 77</t>
  </si>
  <si>
    <t>68 DOTATIONS                                        Total 68</t>
  </si>
  <si>
    <t>78 REPRISE SUR PROVISIONS                     Total 78</t>
  </si>
  <si>
    <t>Dotations aux amortissements</t>
  </si>
  <si>
    <t>Dotations aux provisions</t>
  </si>
  <si>
    <t>79 TRANSFERT DE CHARGES                      Total 79</t>
  </si>
  <si>
    <t>TOTAL DES CHARGES</t>
  </si>
  <si>
    <t>TOTAL DES PRODUITS</t>
  </si>
  <si>
    <t>EVALUATION  DES  CONTRIBUTIONS  VOLONTAIRES  EN  NATURE</t>
  </si>
  <si>
    <r>
      <t xml:space="preserve">86 MISE A DISPOSITION GRATUITE        Total 86
</t>
    </r>
    <r>
      <rPr>
        <b/>
        <sz val="8.5"/>
        <color indexed="30"/>
        <rFont val="CG Omega"/>
        <family val="2"/>
      </rPr>
      <t>Joindre attestation détaillée et signée</t>
    </r>
  </si>
  <si>
    <t>87 CONTRIBUTIONS EN NATURE               Total 87</t>
  </si>
  <si>
    <t>Mise à disposition de personnel</t>
  </si>
  <si>
    <t>Prestations en nature du département/région</t>
  </si>
  <si>
    <t>Mise à disposition de locaux</t>
  </si>
  <si>
    <t>Prestations en nature de la commune</t>
  </si>
  <si>
    <t>Prestations techniques</t>
  </si>
  <si>
    <t>Prestations en nature de la com de communes</t>
  </si>
  <si>
    <t>Valorisation du bénévolat</t>
  </si>
  <si>
    <r>
      <t xml:space="preserve">TOTAL GENERAL
</t>
    </r>
    <r>
      <rPr>
        <b/>
        <sz val="8.5"/>
        <rFont val="CG Omega"/>
        <family val="2"/>
      </rPr>
      <t xml:space="preserve"> </t>
    </r>
    <r>
      <rPr>
        <b/>
        <sz val="7.5"/>
        <rFont val="CG Omega"/>
        <family val="2"/>
      </rPr>
      <t>(total des charges + total 86)</t>
    </r>
  </si>
  <si>
    <r>
      <t>TOTAL GENERAL</t>
    </r>
    <r>
      <rPr>
        <b/>
        <sz val="8.5"/>
        <rFont val="CG Omega"/>
        <family val="2"/>
      </rPr>
      <t xml:space="preserve"> </t>
    </r>
    <r>
      <rPr>
        <b/>
        <sz val="7.5"/>
        <rFont val="CG Omega"/>
        <family val="2"/>
      </rPr>
      <t xml:space="preserve"> 
(total des produits + total 87)</t>
    </r>
  </si>
  <si>
    <r>
      <rPr>
        <b/>
        <sz val="12"/>
        <color indexed="30"/>
        <rFont val="Arial"/>
        <family val="2"/>
      </rPr>
      <t xml:space="preserve"> ALSH  - COMPTE DE RESULTAT 2015</t>
    </r>
    <r>
      <rPr>
        <b/>
        <sz val="11"/>
        <color indexed="30"/>
        <rFont val="Arial"/>
        <family val="2"/>
      </rPr>
      <t/>
    </r>
  </si>
  <si>
    <t xml:space="preserve">A retourner au plus tard le </t>
  </si>
  <si>
    <t>N° dossier(s)</t>
  </si>
  <si>
    <t>SITUATION DE TRESORERIE</t>
  </si>
  <si>
    <t>Caisse                                                   +</t>
  </si>
  <si>
    <t xml:space="preserve">Banque/CCP                                        + </t>
  </si>
  <si>
    <t>Découverts bancaires                           -</t>
  </si>
  <si>
    <t>Livret d'épargne                                   +</t>
  </si>
  <si>
    <t>Valeurs mobilières de placement       +</t>
  </si>
  <si>
    <t>TOTAL (A)</t>
  </si>
  <si>
    <t>PRODUITS A PERCEVOIR</t>
  </si>
  <si>
    <t>Subventions à recevoir</t>
  </si>
  <si>
    <t>Participations des usagers à recevoir</t>
  </si>
  <si>
    <t>Solde Prestation de Service C.A.F.</t>
  </si>
  <si>
    <t>TOTAL (B)</t>
  </si>
  <si>
    <t>CHARGES A PAYER</t>
  </si>
  <si>
    <t>Dettes Fournisseurs</t>
  </si>
  <si>
    <t>Charges sociales</t>
  </si>
  <si>
    <t>TOTAL (C)</t>
  </si>
  <si>
    <t>SITUATION NETTE AU 31 DECEMBRE</t>
  </si>
  <si>
    <t>(A+B-C)</t>
  </si>
  <si>
    <t>N° téléphone</t>
  </si>
  <si>
    <t xml:space="preserve"> ALSH  - COMPTE DE RESULTAT 2015 </t>
  </si>
  <si>
    <t>LES CHARGES</t>
  </si>
  <si>
    <t>LES PRODUITS</t>
  </si>
  <si>
    <t>Total des actes O/D</t>
  </si>
  <si>
    <t xml:space="preserve">N° dossier </t>
  </si>
  <si>
    <t>N° dossier</t>
  </si>
  <si>
    <t>Nombre d'actes O/D</t>
  </si>
  <si>
    <r>
      <rPr>
        <b/>
        <u/>
        <sz val="20"/>
        <color rgb="FF7030A0"/>
        <rFont val="CG Omega"/>
        <family val="2"/>
      </rPr>
      <t xml:space="preserve">Important!!!
</t>
    </r>
    <r>
      <rPr>
        <b/>
        <sz val="20"/>
        <color rgb="FF7030A0"/>
        <rFont val="CG Omega"/>
        <family val="2"/>
      </rPr>
      <t>Pensez à remplir les données financières dans l'onglet N°6- Compte de résultat 2015</t>
    </r>
  </si>
  <si>
    <t>12-17 ans Hr</t>
  </si>
  <si>
    <t>ACC Périscolaire Chablisien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</si>
</sst>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#&quot; &quot;##&quot; &quot;##&quot; &quot;##&quot; &quot;##"/>
    <numFmt numFmtId="165" formatCode="[$-40C]d\ mmmm\ yyyy;@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CG Omega"/>
      <family val="2"/>
    </font>
    <font>
      <sz val="10"/>
      <name val="CG Omega"/>
      <family val="2"/>
    </font>
    <font>
      <b/>
      <sz val="22"/>
      <name val="CG Omega"/>
      <family val="2"/>
    </font>
    <font>
      <b/>
      <sz val="10"/>
      <name val="CG Omega"/>
      <family val="2"/>
    </font>
    <font>
      <b/>
      <sz val="14"/>
      <name val="CG Omega"/>
      <family val="2"/>
    </font>
    <font>
      <b/>
      <sz val="18"/>
      <name val="CG Omega"/>
      <family val="2"/>
    </font>
    <font>
      <b/>
      <sz val="20"/>
      <name val="CG Omega"/>
      <family val="2"/>
    </font>
    <font>
      <sz val="20"/>
      <name val="Arial"/>
      <family val="2"/>
    </font>
    <font>
      <b/>
      <u/>
      <sz val="12"/>
      <name val="CG Omega"/>
      <family val="2"/>
    </font>
    <font>
      <sz val="8"/>
      <name val="CG Omega"/>
      <family val="2"/>
    </font>
    <font>
      <sz val="10"/>
      <name val="Arial"/>
      <family val="2"/>
    </font>
    <font>
      <sz val="12"/>
      <name val="CG Omega"/>
      <family val="2"/>
    </font>
    <font>
      <sz val="12"/>
      <name val="Arial"/>
      <family val="2"/>
    </font>
    <font>
      <sz val="10"/>
      <color rgb="FFFF0000"/>
      <name val="CG Omega"/>
      <family val="2"/>
    </font>
    <font>
      <sz val="12"/>
      <color theme="0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0"/>
      <color theme="0"/>
      <name val="CG Omega"/>
      <family val="2"/>
    </font>
    <font>
      <sz val="12"/>
      <name val="Times New Roman"/>
      <family val="1"/>
    </font>
    <font>
      <sz val="12"/>
      <color rgb="FFFF0000"/>
      <name val="CG Omega"/>
      <family val="2"/>
    </font>
    <font>
      <sz val="12"/>
      <color rgb="FFFF0000"/>
      <name val="Arial"/>
      <family val="2"/>
    </font>
    <font>
      <sz val="14"/>
      <color theme="0"/>
      <name val="CG Omega"/>
      <family val="2"/>
    </font>
    <font>
      <sz val="12"/>
      <color theme="0"/>
      <name val="CG Omega"/>
      <family val="2"/>
    </font>
    <font>
      <b/>
      <u/>
      <sz val="14"/>
      <color rgb="FF0070C0"/>
      <name val="CG Omega"/>
      <family val="2"/>
    </font>
    <font>
      <b/>
      <sz val="10"/>
      <name val="Calibri"/>
      <family val="2"/>
    </font>
    <font>
      <b/>
      <sz val="12"/>
      <name val="CG Omega"/>
      <family val="2"/>
    </font>
    <font>
      <sz val="18"/>
      <name val="CG Omega"/>
      <family val="2"/>
    </font>
    <font>
      <u/>
      <sz val="10"/>
      <name val="CG Omega"/>
      <family val="2"/>
    </font>
    <font>
      <sz val="9"/>
      <name val="CG Omega"/>
      <family val="2"/>
    </font>
    <font>
      <b/>
      <u/>
      <sz val="10"/>
      <color rgb="FF0070C0"/>
      <name val="CG Omega"/>
      <family val="2"/>
    </font>
    <font>
      <i/>
      <sz val="10"/>
      <name val="CG Omega"/>
      <family val="2"/>
    </font>
    <font>
      <b/>
      <sz val="12"/>
      <color rgb="FFFF0000"/>
      <name val="CG Omega"/>
      <family val="2"/>
    </font>
    <font>
      <b/>
      <sz val="14"/>
      <color theme="5" tint="-0.499984740745262"/>
      <name val="CG Omega"/>
      <family val="2"/>
    </font>
    <font>
      <b/>
      <sz val="14"/>
      <color rgb="FFFF0000"/>
      <name val="CG Omega"/>
      <family val="2"/>
    </font>
    <font>
      <b/>
      <sz val="14"/>
      <color theme="0"/>
      <name val="CG Omega"/>
      <family val="2"/>
    </font>
    <font>
      <b/>
      <sz val="14"/>
      <color theme="3"/>
      <name val="CG Omega"/>
      <family val="2"/>
    </font>
    <font>
      <b/>
      <sz val="12"/>
      <name val="Arial"/>
      <family val="2"/>
    </font>
    <font>
      <i/>
      <sz val="12"/>
      <name val="CG Omega"/>
      <family val="2"/>
    </font>
    <font>
      <sz val="11"/>
      <name val="CG Omega"/>
      <family val="2"/>
    </font>
    <font>
      <sz val="10"/>
      <name val="Arial"/>
      <family val="2"/>
    </font>
    <font>
      <b/>
      <sz val="11"/>
      <name val="CG Omega"/>
      <family val="2"/>
    </font>
    <font>
      <sz val="14"/>
      <name val="Arial"/>
      <family val="2"/>
    </font>
    <font>
      <b/>
      <sz val="14"/>
      <color rgb="FFFF0000"/>
      <name val="Arial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name val="Arial"/>
      <family val="2"/>
    </font>
    <font>
      <b/>
      <sz val="20"/>
      <color rgb="FF7030A0"/>
      <name val="CG Omega"/>
      <family val="2"/>
    </font>
    <font>
      <b/>
      <u/>
      <sz val="20"/>
      <color rgb="FF7030A0"/>
      <name val="CG Omega"/>
      <family val="2"/>
    </font>
    <font>
      <b/>
      <sz val="12"/>
      <color theme="3" tint="0.39997558519241921"/>
      <name val="CG Omega"/>
      <family val="2"/>
    </font>
    <font>
      <sz val="10"/>
      <color rgb="FF00B0F0"/>
      <name val="CG Omega"/>
      <family val="2"/>
    </font>
    <font>
      <b/>
      <sz val="11"/>
      <color theme="1"/>
      <name val="Calibri"/>
      <family val="2"/>
      <scheme val="minor"/>
    </font>
    <font>
      <u/>
      <sz val="12"/>
      <name val="CG Omega"/>
      <family val="2"/>
    </font>
    <font>
      <sz val="10"/>
      <name val="Arial"/>
    </font>
    <font>
      <b/>
      <sz val="11"/>
      <color rgb="FF0070C0"/>
      <name val="Arial"/>
      <family val="2"/>
    </font>
    <font>
      <b/>
      <sz val="10"/>
      <name val="Arial"/>
      <family val="2"/>
    </font>
    <font>
      <b/>
      <sz val="10"/>
      <color rgb="FF00206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b/>
      <sz val="9.5"/>
      <name val="CG Omega"/>
      <family val="2"/>
    </font>
    <font>
      <b/>
      <sz val="8.5"/>
      <name val="CG Omega"/>
      <family val="2"/>
    </font>
    <font>
      <sz val="8.5"/>
      <name val="CG Omega"/>
      <family val="2"/>
    </font>
    <font>
      <sz val="14"/>
      <name val="Times New Roman"/>
      <family val="1"/>
    </font>
    <font>
      <i/>
      <sz val="9.5"/>
      <name val="CG Omega"/>
      <family val="2"/>
    </font>
    <font>
      <sz val="10"/>
      <name val="Times New Roman"/>
      <family val="1"/>
    </font>
    <font>
      <b/>
      <sz val="8.5"/>
      <color indexed="30"/>
      <name val="CG Omega"/>
      <family val="2"/>
    </font>
    <font>
      <b/>
      <sz val="7.5"/>
      <name val="CG Omega"/>
      <family val="2"/>
    </font>
    <font>
      <sz val="9.5"/>
      <name val="CG Omega"/>
      <family val="2"/>
    </font>
    <font>
      <b/>
      <sz val="12"/>
      <color indexed="30"/>
      <name val="Arial"/>
      <family val="2"/>
    </font>
    <font>
      <b/>
      <sz val="11"/>
      <color indexed="30"/>
      <name val="Arial"/>
      <family val="2"/>
    </font>
    <font>
      <u/>
      <sz val="10"/>
      <color theme="10"/>
      <name val="Arial"/>
      <family val="2"/>
    </font>
    <font>
      <b/>
      <u/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0"/>
      <color theme="0"/>
      <name val="Arial"/>
      <family val="2"/>
    </font>
    <font>
      <b/>
      <sz val="22"/>
      <color theme="0"/>
      <name val="CG Omega"/>
      <family val="2"/>
    </font>
    <font>
      <b/>
      <sz val="18"/>
      <color theme="0"/>
      <name val="CG Omega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FEBF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1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55" fillId="0" borderId="0"/>
    <xf numFmtId="44" fontId="55" fillId="0" borderId="0" applyFont="0" applyFill="0" applyBorder="0" applyAlignment="0" applyProtection="0"/>
    <xf numFmtId="0" fontId="72" fillId="0" borderId="0" applyNumberFormat="0" applyFill="0" applyBorder="0" applyAlignment="0" applyProtection="0"/>
  </cellStyleXfs>
  <cellXfs count="961">
    <xf numFmtId="0" fontId="0" fillId="0" borderId="0" xfId="0"/>
    <xf numFmtId="0" fontId="2" fillId="0" borderId="0" xfId="0" applyFont="1" applyFill="1" applyProtection="1"/>
    <xf numFmtId="0" fontId="3" fillId="0" borderId="0" xfId="0" applyFont="1" applyFill="1" applyProtection="1"/>
    <xf numFmtId="0" fontId="4" fillId="0" borderId="0" xfId="0" applyFont="1" applyFill="1" applyProtection="1"/>
    <xf numFmtId="0" fontId="5" fillId="0" borderId="0" xfId="0" applyFont="1" applyFill="1" applyProtection="1"/>
    <xf numFmtId="0" fontId="2" fillId="0" borderId="0" xfId="0" applyFont="1" applyFill="1" applyAlignment="1" applyProtection="1"/>
    <xf numFmtId="0" fontId="6" fillId="0" borderId="10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/>
    <xf numFmtId="0" fontId="6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center" vertical="center"/>
    </xf>
    <xf numFmtId="1" fontId="16" fillId="3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center" vertical="center"/>
    </xf>
    <xf numFmtId="0" fontId="14" fillId="3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center" vertical="center"/>
    </xf>
    <xf numFmtId="0" fontId="22" fillId="3" borderId="0" xfId="0" applyFont="1" applyFill="1" applyBorder="1" applyAlignment="1" applyProtection="1">
      <alignment horizontal="left" vertical="center"/>
    </xf>
    <xf numFmtId="0" fontId="22" fillId="3" borderId="0" xfId="0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 applyProtection="1">
      <alignment horizontal="center" vertical="center"/>
    </xf>
    <xf numFmtId="0" fontId="16" fillId="3" borderId="0" xfId="0" applyFont="1" applyFill="1" applyBorder="1" applyAlignment="1" applyProtection="1">
      <alignment horizontal="center" vertical="center"/>
    </xf>
    <xf numFmtId="0" fontId="15" fillId="3" borderId="0" xfId="0" applyFont="1" applyFill="1" applyAlignment="1" applyProtection="1">
      <alignment horizontal="left" vertical="center"/>
    </xf>
    <xf numFmtId="0" fontId="15" fillId="3" borderId="0" xfId="0" applyFont="1" applyFill="1" applyProtection="1"/>
    <xf numFmtId="1" fontId="14" fillId="2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Protection="1"/>
    <xf numFmtId="0" fontId="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Protection="1"/>
    <xf numFmtId="0" fontId="19" fillId="0" borderId="0" xfId="0" applyFont="1" applyFill="1" applyBorder="1" applyProtection="1"/>
    <xf numFmtId="0" fontId="24" fillId="0" borderId="0" xfId="0" applyFont="1" applyFill="1" applyBorder="1" applyAlignment="1" applyProtection="1">
      <alignment vertical="top"/>
    </xf>
    <xf numFmtId="0" fontId="16" fillId="0" borderId="0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left" vertical="top"/>
    </xf>
    <xf numFmtId="49" fontId="24" fillId="0" borderId="0" xfId="0" applyNumberFormat="1" applyFont="1" applyFill="1" applyBorder="1" applyAlignment="1" applyProtection="1">
      <alignment horizontal="center" vertical="center" wrapTex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25" fillId="0" borderId="12" xfId="0" applyFont="1" applyFill="1" applyBorder="1" applyAlignment="1" applyProtection="1">
      <alignment horizontal="left" vertical="center"/>
    </xf>
    <xf numFmtId="0" fontId="3" fillId="0" borderId="13" xfId="0" applyFont="1" applyFill="1" applyBorder="1" applyProtection="1"/>
    <xf numFmtId="0" fontId="25" fillId="0" borderId="13" xfId="0" applyFont="1" applyFill="1" applyBorder="1" applyAlignment="1" applyProtection="1">
      <alignment vertical="center"/>
    </xf>
    <xf numFmtId="0" fontId="25" fillId="0" borderId="14" xfId="0" applyFont="1" applyFill="1" applyBorder="1" applyAlignment="1" applyProtection="1">
      <alignment vertical="center"/>
    </xf>
    <xf numFmtId="0" fontId="25" fillId="0" borderId="15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centerContinuous" vertical="center" wrapText="1"/>
    </xf>
    <xf numFmtId="0" fontId="25" fillId="0" borderId="16" xfId="0" applyFont="1" applyFill="1" applyBorder="1" applyAlignment="1" applyProtection="1">
      <alignment horizontal="centerContinuous" vertical="center" wrapText="1"/>
    </xf>
    <xf numFmtId="0" fontId="2" fillId="0" borderId="15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right" vertical="center"/>
    </xf>
    <xf numFmtId="0" fontId="5" fillId="0" borderId="0" xfId="0" applyFont="1" applyFill="1" applyBorder="1" applyProtection="1"/>
    <xf numFmtId="0" fontId="25" fillId="0" borderId="16" xfId="0" applyFont="1" applyFill="1" applyBorder="1" applyAlignment="1" applyProtection="1">
      <alignment horizontal="left" vertical="center" wrapText="1"/>
    </xf>
    <xf numFmtId="0" fontId="2" fillId="0" borderId="15" xfId="0" applyFont="1" applyFill="1" applyBorder="1" applyProtection="1"/>
    <xf numFmtId="0" fontId="2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right" vertical="center"/>
    </xf>
    <xf numFmtId="0" fontId="3" fillId="0" borderId="16" xfId="0" applyFont="1" applyFill="1" applyBorder="1" applyProtection="1"/>
    <xf numFmtId="0" fontId="3" fillId="0" borderId="15" xfId="0" applyFont="1" applyFill="1" applyBorder="1" applyProtection="1"/>
    <xf numFmtId="0" fontId="2" fillId="0" borderId="0" xfId="0" applyFont="1" applyFill="1" applyBorder="1" applyAlignment="1" applyProtection="1">
      <alignment horizontal="left" vertical="center"/>
    </xf>
    <xf numFmtId="165" fontId="3" fillId="0" borderId="0" xfId="0" applyNumberFormat="1" applyFont="1" applyFill="1" applyBorder="1" applyAlignment="1" applyProtection="1">
      <alignment vertical="center"/>
    </xf>
    <xf numFmtId="165" fontId="12" fillId="0" borderId="16" xfId="0" applyNumberFormat="1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left"/>
    </xf>
    <xf numFmtId="0" fontId="3" fillId="0" borderId="17" xfId="0" applyFont="1" applyFill="1" applyBorder="1" applyProtection="1"/>
    <xf numFmtId="0" fontId="3" fillId="0" borderId="18" xfId="0" applyFont="1" applyFill="1" applyBorder="1" applyProtection="1"/>
    <xf numFmtId="0" fontId="5" fillId="0" borderId="18" xfId="0" applyFont="1" applyFill="1" applyBorder="1" applyProtection="1"/>
    <xf numFmtId="0" fontId="5" fillId="0" borderId="18" xfId="0" applyFont="1" applyFill="1" applyBorder="1" applyAlignment="1" applyProtection="1">
      <alignment horizontal="left"/>
    </xf>
    <xf numFmtId="0" fontId="26" fillId="3" borderId="18" xfId="0" applyFont="1" applyFill="1" applyBorder="1" applyAlignment="1" applyProtection="1">
      <alignment horizontal="center"/>
    </xf>
    <xf numFmtId="0" fontId="0" fillId="3" borderId="18" xfId="0" applyFill="1" applyBorder="1" applyProtection="1"/>
    <xf numFmtId="0" fontId="3" fillId="0" borderId="19" xfId="0" applyFont="1" applyFill="1" applyBorder="1" applyProtection="1"/>
    <xf numFmtId="0" fontId="5" fillId="0" borderId="0" xfId="0" applyFont="1" applyFill="1" applyBorder="1" applyAlignment="1" applyProtection="1">
      <alignment vertical="center" wrapText="1"/>
    </xf>
    <xf numFmtId="0" fontId="12" fillId="0" borderId="0" xfId="0" applyFont="1" applyFill="1" applyBorder="1" applyAlignment="1" applyProtection="1">
      <alignment vertical="center"/>
    </xf>
    <xf numFmtId="49" fontId="13" fillId="0" borderId="0" xfId="0" applyNumberFormat="1" applyFont="1" applyFill="1" applyBorder="1" applyAlignment="1" applyProtection="1">
      <alignment vertical="center" wrapText="1"/>
    </xf>
    <xf numFmtId="0" fontId="0" fillId="0" borderId="8" xfId="0" applyBorder="1" applyAlignment="1" applyProtection="1">
      <alignment horizontal="center" vertical="center"/>
    </xf>
    <xf numFmtId="14" fontId="13" fillId="0" borderId="0" xfId="0" applyNumberFormat="1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left" vertical="top"/>
    </xf>
    <xf numFmtId="0" fontId="3" fillId="4" borderId="41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/>
    </xf>
    <xf numFmtId="0" fontId="3" fillId="4" borderId="46" xfId="0" applyFont="1" applyFill="1" applyBorder="1" applyAlignment="1" applyProtection="1">
      <alignment horizontal="center" vertical="center" wrapText="1"/>
    </xf>
    <xf numFmtId="0" fontId="3" fillId="4" borderId="32" xfId="0" applyFont="1" applyFill="1" applyBorder="1" applyAlignment="1" applyProtection="1">
      <alignment horizontal="center" vertical="center" wrapText="1"/>
    </xf>
    <xf numFmtId="0" fontId="3" fillId="4" borderId="47" xfId="0" applyFont="1" applyFill="1" applyBorder="1" applyAlignment="1" applyProtection="1">
      <alignment horizontal="center" vertical="center" wrapText="1"/>
    </xf>
    <xf numFmtId="0" fontId="3" fillId="4" borderId="48" xfId="0" applyFont="1" applyFill="1" applyBorder="1" applyAlignment="1" applyProtection="1">
      <alignment horizontal="center" vertical="center" wrapText="1"/>
    </xf>
    <xf numFmtId="0" fontId="3" fillId="6" borderId="30" xfId="0" applyFont="1" applyFill="1" applyBorder="1" applyAlignment="1" applyProtection="1">
      <alignment horizontal="center" vertical="center" wrapText="1"/>
    </xf>
    <xf numFmtId="0" fontId="3" fillId="6" borderId="32" xfId="0" applyFont="1" applyFill="1" applyBorder="1" applyAlignment="1" applyProtection="1">
      <alignment horizontal="center" vertical="center" wrapText="1"/>
    </xf>
    <xf numFmtId="0" fontId="3" fillId="4" borderId="50" xfId="0" applyFont="1" applyFill="1" applyBorder="1" applyAlignment="1" applyProtection="1">
      <alignment horizontal="center" vertical="center" wrapText="1"/>
    </xf>
    <xf numFmtId="0" fontId="30" fillId="4" borderId="30" xfId="0" applyFont="1" applyFill="1" applyBorder="1" applyAlignment="1" applyProtection="1">
      <alignment horizontal="center" vertical="center" wrapText="1"/>
    </xf>
    <xf numFmtId="0" fontId="3" fillId="4" borderId="31" xfId="0" applyFont="1" applyFill="1" applyBorder="1" applyAlignment="1" applyProtection="1">
      <alignment horizontal="center" vertical="center" wrapText="1"/>
    </xf>
    <xf numFmtId="0" fontId="3" fillId="4" borderId="32" xfId="0" applyNumberFormat="1" applyFont="1" applyFill="1" applyBorder="1" applyAlignment="1" applyProtection="1">
      <alignment horizontal="center" vertical="center" wrapText="1"/>
    </xf>
    <xf numFmtId="0" fontId="3" fillId="4" borderId="30" xfId="0" applyNumberFormat="1" applyFont="1" applyFill="1" applyBorder="1" applyAlignment="1" applyProtection="1">
      <alignment horizontal="center" vertical="center" wrapText="1"/>
    </xf>
    <xf numFmtId="0" fontId="3" fillId="0" borderId="38" xfId="0" applyFont="1" applyFill="1" applyBorder="1" applyProtection="1"/>
    <xf numFmtId="0" fontId="25" fillId="0" borderId="0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left" vertical="center"/>
    </xf>
    <xf numFmtId="3" fontId="13" fillId="0" borderId="0" xfId="0" applyNumberFormat="1" applyFont="1" applyFill="1" applyBorder="1" applyAlignment="1" applyProtection="1">
      <alignment vertical="center"/>
    </xf>
    <xf numFmtId="1" fontId="13" fillId="0" borderId="0" xfId="0" applyNumberFormat="1" applyFont="1" applyFill="1" applyBorder="1" applyAlignment="1" applyProtection="1">
      <alignment horizontal="center" vertical="center"/>
    </xf>
    <xf numFmtId="3" fontId="13" fillId="0" borderId="62" xfId="0" applyNumberFormat="1" applyFont="1" applyFill="1" applyBorder="1" applyAlignment="1" applyProtection="1">
      <alignment vertical="center"/>
    </xf>
    <xf numFmtId="1" fontId="13" fillId="0" borderId="62" xfId="0" applyNumberFormat="1" applyFont="1" applyFill="1" applyBorder="1" applyAlignment="1" applyProtection="1">
      <alignment horizontal="center" vertical="center"/>
    </xf>
    <xf numFmtId="10" fontId="13" fillId="0" borderId="62" xfId="2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36" fillId="0" borderId="0" xfId="0" applyFont="1" applyFill="1" applyBorder="1" applyAlignment="1" applyProtection="1">
      <alignment horizontal="center" vertical="center"/>
    </xf>
    <xf numFmtId="0" fontId="36" fillId="0" borderId="56" xfId="0" applyFont="1" applyFill="1" applyBorder="1" applyAlignment="1" applyProtection="1">
      <alignment horizontal="center" vertical="center"/>
    </xf>
    <xf numFmtId="0" fontId="23" fillId="0" borderId="56" xfId="0" applyFont="1" applyFill="1" applyBorder="1" applyProtection="1"/>
    <xf numFmtId="4" fontId="13" fillId="0" borderId="0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center" vertical="center" wrapText="1"/>
    </xf>
    <xf numFmtId="0" fontId="27" fillId="0" borderId="0" xfId="0" applyFont="1" applyFill="1" applyAlignment="1" applyProtection="1">
      <alignment horizontal="center" vertical="center"/>
    </xf>
    <xf numFmtId="4" fontId="27" fillId="0" borderId="0" xfId="0" applyNumberFormat="1" applyFont="1" applyFill="1" applyBorder="1" applyAlignment="1" applyProtection="1">
      <alignment horizontal="center" vertical="center"/>
    </xf>
    <xf numFmtId="10" fontId="38" fillId="4" borderId="20" xfId="0" applyNumberFormat="1" applyFont="1" applyFill="1" applyBorder="1" applyAlignment="1" applyProtection="1">
      <alignment horizontal="center" vertical="center"/>
    </xf>
    <xf numFmtId="0" fontId="32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/>
    </xf>
    <xf numFmtId="0" fontId="32" fillId="0" borderId="0" xfId="0" applyFont="1" applyFill="1" applyBorder="1" applyAlignment="1" applyProtection="1">
      <alignment horizontal="center" vertical="center"/>
    </xf>
    <xf numFmtId="3" fontId="27" fillId="0" borderId="0" xfId="0" applyNumberFormat="1" applyFont="1" applyFill="1" applyBorder="1" applyAlignment="1" applyProtection="1">
      <alignment horizontal="center" vertical="center"/>
    </xf>
    <xf numFmtId="1" fontId="27" fillId="0" borderId="0" xfId="0" applyNumberFormat="1" applyFont="1" applyFill="1" applyBorder="1" applyAlignment="1" applyProtection="1">
      <alignment horizontal="center" vertical="center"/>
    </xf>
    <xf numFmtId="10" fontId="33" fillId="0" borderId="0" xfId="2" applyNumberFormat="1" applyFont="1" applyFill="1" applyBorder="1" applyAlignment="1" applyProtection="1">
      <alignment horizontal="center" vertical="center"/>
    </xf>
    <xf numFmtId="2" fontId="27" fillId="0" borderId="0" xfId="0" applyNumberFormat="1" applyFont="1" applyFill="1" applyBorder="1" applyAlignment="1" applyProtection="1">
      <alignment horizontal="center" vertical="center"/>
    </xf>
    <xf numFmtId="2" fontId="27" fillId="0" borderId="0" xfId="2" applyNumberFormat="1" applyFont="1" applyFill="1" applyBorder="1" applyAlignment="1" applyProtection="1">
      <alignment horizontal="center" vertical="center"/>
    </xf>
    <xf numFmtId="10" fontId="27" fillId="0" borderId="0" xfId="2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3" fillId="9" borderId="30" xfId="0" applyFont="1" applyFill="1" applyBorder="1" applyAlignment="1" applyProtection="1">
      <alignment horizontal="center" vertical="center" wrapText="1"/>
    </xf>
    <xf numFmtId="0" fontId="3" fillId="9" borderId="32" xfId="0" applyFont="1" applyFill="1" applyBorder="1" applyAlignment="1" applyProtection="1">
      <alignment horizontal="center" vertical="center" wrapText="1"/>
    </xf>
    <xf numFmtId="0" fontId="29" fillId="0" borderId="6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0" fontId="30" fillId="0" borderId="63" xfId="0" applyFont="1" applyFill="1" applyBorder="1" applyAlignment="1" applyProtection="1">
      <alignment horizontal="center" vertical="center"/>
    </xf>
    <xf numFmtId="0" fontId="32" fillId="9" borderId="63" xfId="0" applyFont="1" applyFill="1" applyBorder="1" applyAlignment="1" applyProtection="1">
      <alignment horizontal="center" vertical="center"/>
    </xf>
    <xf numFmtId="0" fontId="30" fillId="0" borderId="63" xfId="0" applyFont="1" applyFill="1" applyBorder="1" applyAlignment="1" applyProtection="1">
      <alignment horizontal="center" vertical="center" wrapText="1"/>
    </xf>
    <xf numFmtId="0" fontId="3" fillId="0" borderId="63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vertical="center"/>
    </xf>
    <xf numFmtId="164" fontId="20" fillId="0" borderId="0" xfId="0" applyNumberFormat="1" applyFont="1" applyFill="1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1" fontId="14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" fontId="14" fillId="0" borderId="8" xfId="0" applyNumberFormat="1" applyFont="1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3" fillId="10" borderId="37" xfId="0" applyFont="1" applyFill="1" applyBorder="1" applyAlignment="1" applyProtection="1">
      <alignment horizontal="center" vertical="center" wrapText="1"/>
    </xf>
    <xf numFmtId="0" fontId="3" fillId="9" borderId="41" xfId="0" applyFont="1" applyFill="1" applyBorder="1" applyAlignment="1" applyProtection="1">
      <alignment horizontal="center" vertical="center" wrapText="1"/>
    </xf>
    <xf numFmtId="0" fontId="3" fillId="10" borderId="41" xfId="0" applyFont="1" applyFill="1" applyBorder="1" applyAlignment="1" applyProtection="1">
      <alignment horizontal="center" vertical="center" wrapText="1"/>
    </xf>
    <xf numFmtId="0" fontId="3" fillId="10" borderId="43" xfId="0" applyFont="1" applyFill="1" applyBorder="1" applyAlignment="1" applyProtection="1">
      <alignment horizontal="center" vertical="center" wrapText="1"/>
    </xf>
    <xf numFmtId="0" fontId="3" fillId="10" borderId="50" xfId="0" applyFont="1" applyFill="1" applyBorder="1" applyAlignment="1" applyProtection="1">
      <alignment horizontal="center" vertical="center" wrapText="1"/>
    </xf>
    <xf numFmtId="0" fontId="3" fillId="10" borderId="30" xfId="0" applyNumberFormat="1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/>
    </xf>
    <xf numFmtId="0" fontId="32" fillId="9" borderId="52" xfId="0" applyFont="1" applyFill="1" applyBorder="1" applyAlignment="1" applyProtection="1">
      <alignment horizontal="center" vertical="center"/>
    </xf>
    <xf numFmtId="0" fontId="3" fillId="0" borderId="61" xfId="0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0" fontId="4" fillId="0" borderId="10" xfId="4" applyFont="1" applyFill="1" applyBorder="1" applyAlignment="1" applyProtection="1">
      <alignment horizontal="center" vertical="center"/>
    </xf>
    <xf numFmtId="0" fontId="7" fillId="0" borderId="1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 vertical="center"/>
    </xf>
    <xf numFmtId="0" fontId="3" fillId="0" borderId="0" xfId="4" applyFont="1" applyFill="1" applyProtection="1"/>
    <xf numFmtId="0" fontId="10" fillId="0" borderId="0" xfId="4" applyFont="1" applyFill="1" applyBorder="1" applyAlignment="1" applyProtection="1">
      <alignment horizontal="left" vertical="center"/>
    </xf>
    <xf numFmtId="0" fontId="3" fillId="0" borderId="0" xfId="4" applyFont="1" applyFill="1" applyBorder="1" applyAlignment="1" applyProtection="1">
      <alignment horizontal="left" vertical="center"/>
    </xf>
    <xf numFmtId="0" fontId="3" fillId="0" borderId="0" xfId="4" applyFont="1" applyFill="1" applyBorder="1" applyAlignment="1" applyProtection="1">
      <alignment horizontal="center" vertical="center"/>
    </xf>
    <xf numFmtId="0" fontId="11" fillId="0" borderId="0" xfId="4" applyFont="1" applyFill="1" applyBorder="1" applyAlignment="1" applyProtection="1">
      <alignment horizontal="center" vertical="center" wrapText="1"/>
    </xf>
    <xf numFmtId="0" fontId="12" fillId="0" borderId="0" xfId="4" applyFont="1" applyFill="1" applyBorder="1" applyAlignment="1" applyProtection="1">
      <alignment vertical="center"/>
    </xf>
    <xf numFmtId="0" fontId="12" fillId="0" borderId="0" xfId="4" applyFont="1" applyFill="1" applyBorder="1" applyAlignment="1" applyProtection="1">
      <alignment horizontal="center" vertical="center" wrapText="1"/>
    </xf>
    <xf numFmtId="0" fontId="13" fillId="0" borderId="0" xfId="4" applyFont="1" applyFill="1" applyBorder="1" applyAlignment="1" applyProtection="1">
      <alignment horizontal="center" vertical="center"/>
    </xf>
    <xf numFmtId="0" fontId="3" fillId="0" borderId="49" xfId="4" applyFont="1" applyFill="1" applyBorder="1" applyAlignment="1" applyProtection="1">
      <alignment horizontal="center" vertical="center"/>
    </xf>
    <xf numFmtId="0" fontId="3" fillId="8" borderId="41" xfId="4" applyFont="1" applyFill="1" applyBorder="1" applyAlignment="1" applyProtection="1">
      <alignment horizontal="center" vertical="center" wrapText="1"/>
    </xf>
    <xf numFmtId="0" fontId="3" fillId="8" borderId="43" xfId="4" applyFont="1" applyFill="1" applyBorder="1" applyAlignment="1" applyProtection="1">
      <alignment horizontal="center" vertical="center" wrapText="1"/>
    </xf>
    <xf numFmtId="0" fontId="3" fillId="0" borderId="0" xfId="4" applyFont="1" applyFill="1" applyAlignment="1" applyProtection="1">
      <alignment vertical="center"/>
    </xf>
    <xf numFmtId="0" fontId="3" fillId="8" borderId="47" xfId="4" applyFont="1" applyFill="1" applyBorder="1" applyAlignment="1" applyProtection="1">
      <alignment horizontal="center" vertical="center" wrapText="1"/>
    </xf>
    <xf numFmtId="0" fontId="3" fillId="8" borderId="32" xfId="4" applyFont="1" applyFill="1" applyBorder="1" applyAlignment="1" applyProtection="1">
      <alignment horizontal="center" vertical="center" wrapText="1"/>
    </xf>
    <xf numFmtId="0" fontId="3" fillId="8" borderId="46" xfId="4" applyFont="1" applyFill="1" applyBorder="1" applyAlignment="1" applyProtection="1">
      <alignment horizontal="center" vertical="center" wrapText="1"/>
    </xf>
    <xf numFmtId="0" fontId="3" fillId="9" borderId="30" xfId="4" applyFont="1" applyFill="1" applyBorder="1" applyAlignment="1" applyProtection="1">
      <alignment horizontal="center" vertical="center" wrapText="1"/>
    </xf>
    <xf numFmtId="0" fontId="3" fillId="9" borderId="48" xfId="4" applyFont="1" applyFill="1" applyBorder="1" applyAlignment="1" applyProtection="1">
      <alignment horizontal="center" vertical="center" wrapText="1"/>
    </xf>
    <xf numFmtId="0" fontId="3" fillId="9" borderId="32" xfId="4" applyFont="1" applyFill="1" applyBorder="1" applyAlignment="1" applyProtection="1">
      <alignment horizontal="center" vertical="center" wrapText="1"/>
    </xf>
    <xf numFmtId="0" fontId="3" fillId="8" borderId="50" xfId="4" applyFont="1" applyFill="1" applyBorder="1" applyAlignment="1" applyProtection="1">
      <alignment horizontal="center" vertical="center" wrapText="1"/>
    </xf>
    <xf numFmtId="0" fontId="3" fillId="8" borderId="30" xfId="4" applyNumberFormat="1" applyFont="1" applyFill="1" applyBorder="1" applyAlignment="1" applyProtection="1">
      <alignment horizontal="center" vertical="center" wrapText="1"/>
    </xf>
    <xf numFmtId="0" fontId="29" fillId="0" borderId="63" xfId="4" applyFont="1" applyFill="1" applyBorder="1" applyAlignment="1" applyProtection="1">
      <alignment horizontal="center" vertical="center"/>
    </xf>
    <xf numFmtId="0" fontId="3" fillId="0" borderId="8" xfId="4" applyFont="1" applyFill="1" applyBorder="1" applyAlignment="1" applyProtection="1">
      <alignment horizontal="center" vertical="center"/>
    </xf>
    <xf numFmtId="0" fontId="3" fillId="0" borderId="35" xfId="4" applyNumberFormat="1" applyFont="1" applyFill="1" applyBorder="1" applyAlignment="1" applyProtection="1">
      <alignment horizontal="center" vertical="center"/>
    </xf>
    <xf numFmtId="0" fontId="3" fillId="0" borderId="33" xfId="4" applyNumberFormat="1" applyFont="1" applyFill="1" applyBorder="1" applyAlignment="1" applyProtection="1">
      <alignment horizontal="center" vertical="center" wrapText="1"/>
    </xf>
    <xf numFmtId="10" fontId="3" fillId="0" borderId="56" xfId="5" applyNumberFormat="1" applyFont="1" applyFill="1" applyBorder="1" applyAlignment="1" applyProtection="1">
      <alignment horizontal="center" vertical="center"/>
    </xf>
    <xf numFmtId="0" fontId="30" fillId="0" borderId="63" xfId="4" applyFont="1" applyFill="1" applyBorder="1" applyAlignment="1" applyProtection="1">
      <alignment horizontal="center" vertical="center"/>
    </xf>
    <xf numFmtId="0" fontId="29" fillId="0" borderId="60" xfId="4" applyFont="1" applyFill="1" applyBorder="1" applyAlignment="1" applyProtection="1">
      <alignment horizontal="center" vertical="center"/>
    </xf>
    <xf numFmtId="0" fontId="30" fillId="0" borderId="63" xfId="4" applyFont="1" applyFill="1" applyBorder="1" applyAlignment="1" applyProtection="1">
      <alignment horizontal="center" vertical="center" wrapText="1"/>
    </xf>
    <xf numFmtId="0" fontId="3" fillId="0" borderId="63" xfId="4" applyFont="1" applyFill="1" applyBorder="1" applyAlignment="1" applyProtection="1">
      <alignment horizontal="center"/>
    </xf>
    <xf numFmtId="0" fontId="29" fillId="0" borderId="63" xfId="4" applyFont="1" applyFill="1" applyBorder="1" applyAlignment="1" applyProtection="1">
      <alignment horizontal="center" vertical="center" wrapText="1"/>
    </xf>
    <xf numFmtId="0" fontId="13" fillId="0" borderId="0" xfId="4" applyFont="1" applyFill="1" applyAlignment="1" applyProtection="1">
      <alignment vertical="center"/>
    </xf>
    <xf numFmtId="0" fontId="39" fillId="0" borderId="0" xfId="4" applyNumberFormat="1" applyFont="1" applyFill="1" applyBorder="1" applyAlignment="1" applyProtection="1">
      <alignment horizontal="center" vertical="center"/>
    </xf>
    <xf numFmtId="0" fontId="30" fillId="0" borderId="61" xfId="4" applyFont="1" applyFill="1" applyBorder="1" applyAlignment="1" applyProtection="1">
      <alignment horizontal="center" vertical="center" wrapText="1"/>
    </xf>
    <xf numFmtId="0" fontId="13" fillId="0" borderId="0" xfId="4" applyFont="1" applyFill="1" applyAlignment="1" applyProtection="1">
      <alignment horizontal="center" vertical="center"/>
    </xf>
    <xf numFmtId="3" fontId="27" fillId="0" borderId="0" xfId="1" applyNumberFormat="1" applyFont="1" applyFill="1" applyBorder="1" applyAlignment="1" applyProtection="1">
      <alignment horizontal="center" vertical="center"/>
    </xf>
    <xf numFmtId="0" fontId="5" fillId="0" borderId="0" xfId="4" applyFont="1" applyFill="1" applyBorder="1" applyAlignment="1" applyProtection="1">
      <alignment horizontal="center" vertical="center" wrapText="1"/>
    </xf>
    <xf numFmtId="0" fontId="13" fillId="0" borderId="0" xfId="4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vertical="center"/>
    </xf>
    <xf numFmtId="49" fontId="27" fillId="0" borderId="0" xfId="0" applyNumberFormat="1" applyFont="1" applyFill="1" applyBorder="1" applyAlignment="1" applyProtection="1">
      <alignment vertical="center" wrapText="1"/>
    </xf>
    <xf numFmtId="49" fontId="42" fillId="0" borderId="0" xfId="0" applyNumberFormat="1" applyFont="1" applyFill="1" applyBorder="1" applyAlignment="1" applyProtection="1">
      <alignment vertical="center" wrapText="1"/>
    </xf>
    <xf numFmtId="0" fontId="32" fillId="0" borderId="62" xfId="0" applyFont="1" applyFill="1" applyBorder="1" applyAlignment="1" applyProtection="1">
      <alignment horizontal="center" vertical="center"/>
    </xf>
    <xf numFmtId="0" fontId="3" fillId="12" borderId="47" xfId="4" applyFont="1" applyFill="1" applyBorder="1" applyAlignment="1" applyProtection="1">
      <alignment horizontal="center" vertical="center" wrapText="1"/>
    </xf>
    <xf numFmtId="0" fontId="3" fillId="12" borderId="32" xfId="4" applyFont="1" applyFill="1" applyBorder="1" applyAlignment="1" applyProtection="1">
      <alignment horizontal="center" vertical="center" wrapText="1"/>
    </xf>
    <xf numFmtId="0" fontId="3" fillId="12" borderId="46" xfId="4" applyFont="1" applyFill="1" applyBorder="1" applyAlignment="1" applyProtection="1">
      <alignment horizontal="center" vertical="center" wrapText="1"/>
    </xf>
    <xf numFmtId="0" fontId="3" fillId="12" borderId="41" xfId="4" applyFont="1" applyFill="1" applyBorder="1" applyAlignment="1" applyProtection="1">
      <alignment horizontal="center" vertical="center" wrapText="1"/>
    </xf>
    <xf numFmtId="0" fontId="3" fillId="12" borderId="43" xfId="4" applyFont="1" applyFill="1" applyBorder="1" applyAlignment="1" applyProtection="1">
      <alignment horizontal="center" vertical="center" wrapText="1"/>
    </xf>
    <xf numFmtId="0" fontId="3" fillId="12" borderId="50" xfId="4" applyFont="1" applyFill="1" applyBorder="1" applyAlignment="1" applyProtection="1">
      <alignment horizontal="center" vertical="center" wrapText="1"/>
    </xf>
    <xf numFmtId="0" fontId="3" fillId="12" borderId="30" xfId="4" applyNumberFormat="1" applyFont="1" applyFill="1" applyBorder="1" applyAlignment="1" applyProtection="1">
      <alignment horizontal="center" vertical="center" wrapText="1"/>
    </xf>
    <xf numFmtId="0" fontId="13" fillId="13" borderId="34" xfId="4" applyFont="1" applyFill="1" applyBorder="1" applyAlignment="1" applyProtection="1">
      <alignment horizontal="center" vertical="center" wrapText="1"/>
    </xf>
    <xf numFmtId="0" fontId="3" fillId="13" borderId="47" xfId="4" applyFont="1" applyFill="1" applyBorder="1" applyAlignment="1" applyProtection="1">
      <alignment horizontal="center" vertical="center" wrapText="1"/>
    </xf>
    <xf numFmtId="0" fontId="3" fillId="13" borderId="32" xfId="4" applyFont="1" applyFill="1" applyBorder="1" applyAlignment="1" applyProtection="1">
      <alignment horizontal="center" vertical="center" wrapText="1"/>
    </xf>
    <xf numFmtId="0" fontId="3" fillId="13" borderId="46" xfId="4" applyFont="1" applyFill="1" applyBorder="1" applyAlignment="1" applyProtection="1">
      <alignment horizontal="center" vertical="center" wrapText="1"/>
    </xf>
    <xf numFmtId="0" fontId="3" fillId="13" borderId="41" xfId="4" applyFont="1" applyFill="1" applyBorder="1" applyAlignment="1" applyProtection="1">
      <alignment horizontal="center" vertical="center" wrapText="1"/>
    </xf>
    <xf numFmtId="0" fontId="3" fillId="13" borderId="43" xfId="4" applyFont="1" applyFill="1" applyBorder="1" applyAlignment="1" applyProtection="1">
      <alignment horizontal="center" vertical="center" wrapText="1"/>
    </xf>
    <xf numFmtId="0" fontId="3" fillId="13" borderId="50" xfId="4" applyFont="1" applyFill="1" applyBorder="1" applyAlignment="1" applyProtection="1">
      <alignment horizontal="center" vertical="center" wrapText="1"/>
    </xf>
    <xf numFmtId="0" fontId="3" fillId="13" borderId="30" xfId="4" applyNumberFormat="1" applyFont="1" applyFill="1" applyBorder="1" applyAlignment="1" applyProtection="1">
      <alignment horizontal="center" vertical="center" wrapText="1"/>
    </xf>
    <xf numFmtId="0" fontId="3" fillId="0" borderId="35" xfId="0" applyFont="1" applyFill="1" applyBorder="1" applyProtection="1"/>
    <xf numFmtId="0" fontId="3" fillId="0" borderId="35" xfId="0" applyFont="1" applyFill="1" applyBorder="1" applyAlignment="1" applyProtection="1">
      <alignment vertical="center"/>
    </xf>
    <xf numFmtId="0" fontId="0" fillId="0" borderId="69" xfId="0" applyBorder="1"/>
    <xf numFmtId="0" fontId="5" fillId="0" borderId="0" xfId="4" applyFont="1" applyFill="1" applyBorder="1" applyAlignment="1" applyProtection="1">
      <alignment horizontal="center" vertical="center" wrapText="1"/>
    </xf>
    <xf numFmtId="0" fontId="13" fillId="12" borderId="34" xfId="4" applyFont="1" applyFill="1" applyBorder="1" applyAlignment="1" applyProtection="1">
      <alignment horizontal="center" vertical="center" wrapText="1"/>
    </xf>
    <xf numFmtId="0" fontId="3" fillId="9" borderId="68" xfId="0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 applyProtection="1">
      <alignment horizontal="center" vertical="center"/>
    </xf>
    <xf numFmtId="1" fontId="14" fillId="0" borderId="2" xfId="0" applyNumberFormat="1" applyFont="1" applyFill="1" applyBorder="1" applyAlignment="1" applyProtection="1">
      <alignment horizontal="center" vertical="center"/>
    </xf>
    <xf numFmtId="0" fontId="14" fillId="0" borderId="1" xfId="4" applyFont="1" applyFill="1" applyBorder="1" applyAlignment="1" applyProtection="1">
      <alignment horizontal="center" vertical="center"/>
    </xf>
    <xf numFmtId="0" fontId="14" fillId="0" borderId="2" xfId="4" applyFont="1" applyFill="1" applyBorder="1" applyAlignment="1" applyProtection="1">
      <alignment horizontal="center" vertical="center"/>
    </xf>
    <xf numFmtId="1" fontId="14" fillId="0" borderId="1" xfId="4" applyNumberFormat="1" applyFont="1" applyFill="1" applyBorder="1" applyAlignment="1" applyProtection="1">
      <alignment horizontal="center" vertical="center"/>
    </xf>
    <xf numFmtId="0" fontId="13" fillId="3" borderId="0" xfId="0" applyFont="1" applyFill="1" applyBorder="1" applyAlignment="1" applyProtection="1">
      <alignment horizontal="center" vertical="center"/>
    </xf>
    <xf numFmtId="0" fontId="14" fillId="2" borderId="11" xfId="0" applyFont="1" applyFill="1" applyBorder="1" applyAlignment="1" applyProtection="1">
      <alignment horizontal="center" vertical="center"/>
      <protection locked="0"/>
    </xf>
    <xf numFmtId="4" fontId="14" fillId="2" borderId="11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Border="1" applyAlignment="1" applyProtection="1">
      <alignment horizontal="left" vertical="center"/>
    </xf>
    <xf numFmtId="0" fontId="14" fillId="2" borderId="29" xfId="0" applyNumberFormat="1" applyFont="1" applyFill="1" applyBorder="1" applyAlignment="1" applyProtection="1">
      <alignment horizontal="center" vertical="center"/>
      <protection locked="0"/>
    </xf>
    <xf numFmtId="3" fontId="14" fillId="7" borderId="39" xfId="0" applyNumberFormat="1" applyFont="1" applyFill="1" applyBorder="1" applyAlignment="1" applyProtection="1">
      <alignment horizontal="center" vertical="center"/>
      <protection locked="0"/>
    </xf>
    <xf numFmtId="3" fontId="14" fillId="7" borderId="24" xfId="0" applyNumberFormat="1" applyFont="1" applyFill="1" applyBorder="1" applyAlignment="1" applyProtection="1">
      <alignment horizontal="center" vertical="center"/>
      <protection locked="0"/>
    </xf>
    <xf numFmtId="3" fontId="14" fillId="7" borderId="23" xfId="0" applyNumberFormat="1" applyFont="1" applyFill="1" applyBorder="1" applyAlignment="1" applyProtection="1">
      <alignment horizontal="center" vertical="center"/>
      <protection locked="0"/>
    </xf>
    <xf numFmtId="3" fontId="14" fillId="7" borderId="40" xfId="0" applyNumberFormat="1" applyFont="1" applyFill="1" applyBorder="1" applyAlignment="1" applyProtection="1">
      <alignment horizontal="center" vertical="center"/>
      <protection locked="0"/>
    </xf>
    <xf numFmtId="3" fontId="14" fillId="7" borderId="55" xfId="0" applyNumberFormat="1" applyFont="1" applyFill="1" applyBorder="1" applyAlignment="1" applyProtection="1">
      <alignment horizontal="center" vertical="center"/>
      <protection locked="0"/>
    </xf>
    <xf numFmtId="3" fontId="14" fillId="7" borderId="29" xfId="0" applyNumberFormat="1" applyFont="1" applyFill="1" applyBorder="1" applyAlignment="1" applyProtection="1">
      <alignment horizontal="center" vertical="center"/>
      <protection locked="0"/>
    </xf>
    <xf numFmtId="3" fontId="14" fillId="7" borderId="9" xfId="0" applyNumberFormat="1" applyFont="1" applyFill="1" applyBorder="1" applyAlignment="1" applyProtection="1">
      <alignment horizontal="center" vertical="center"/>
      <protection locked="0"/>
    </xf>
    <xf numFmtId="3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38" fillId="4" borderId="46" xfId="0" applyNumberFormat="1" applyFont="1" applyFill="1" applyBorder="1" applyAlignment="1" applyProtection="1">
      <alignment horizontal="center" vertical="center"/>
    </xf>
    <xf numFmtId="3" fontId="38" fillId="4" borderId="32" xfId="0" applyNumberFormat="1" applyFont="1" applyFill="1" applyBorder="1" applyAlignment="1" applyProtection="1">
      <alignment horizontal="center" vertical="center"/>
    </xf>
    <xf numFmtId="3" fontId="38" fillId="4" borderId="47" xfId="0" applyNumberFormat="1" applyFont="1" applyFill="1" applyBorder="1" applyAlignment="1" applyProtection="1">
      <alignment horizontal="center" vertical="center"/>
    </xf>
    <xf numFmtId="3" fontId="38" fillId="4" borderId="48" xfId="0" applyNumberFormat="1" applyFont="1" applyFill="1" applyBorder="1" applyAlignment="1" applyProtection="1">
      <alignment horizontal="center" vertical="center"/>
    </xf>
    <xf numFmtId="1" fontId="38" fillId="4" borderId="30" xfId="0" applyNumberFormat="1" applyFont="1" applyFill="1" applyBorder="1" applyAlignment="1" applyProtection="1">
      <alignment horizontal="center" vertical="center"/>
    </xf>
    <xf numFmtId="1" fontId="38" fillId="4" borderId="32" xfId="0" applyNumberFormat="1" applyFont="1" applyFill="1" applyBorder="1" applyAlignment="1" applyProtection="1">
      <alignment horizontal="center" vertical="center"/>
    </xf>
    <xf numFmtId="4" fontId="14" fillId="2" borderId="22" xfId="0" applyNumberFormat="1" applyFont="1" applyFill="1" applyBorder="1" applyAlignment="1" applyProtection="1">
      <alignment horizontal="center" vertical="center"/>
      <protection locked="0"/>
    </xf>
    <xf numFmtId="4" fontId="14" fillId="0" borderId="39" xfId="0" applyNumberFormat="1" applyFont="1" applyFill="1" applyBorder="1" applyAlignment="1" applyProtection="1">
      <alignment horizontal="center" vertical="center"/>
    </xf>
    <xf numFmtId="1" fontId="14" fillId="2" borderId="53" xfId="0" applyNumberFormat="1" applyFont="1" applyFill="1" applyBorder="1" applyAlignment="1" applyProtection="1">
      <alignment horizontal="center" vertical="center"/>
      <protection locked="0"/>
    </xf>
    <xf numFmtId="4" fontId="14" fillId="2" borderId="40" xfId="0" applyNumberFormat="1" applyFont="1" applyFill="1" applyBorder="1" applyAlignment="1" applyProtection="1">
      <alignment horizontal="center" vertical="center"/>
      <protection locked="0"/>
    </xf>
    <xf numFmtId="4" fontId="14" fillId="2" borderId="2" xfId="0" applyNumberFormat="1" applyFont="1" applyFill="1" applyBorder="1" applyAlignment="1" applyProtection="1">
      <alignment horizontal="center" vertical="center"/>
      <protection locked="0"/>
    </xf>
    <xf numFmtId="4" fontId="14" fillId="0" borderId="55" xfId="0" applyNumberFormat="1" applyFont="1" applyFill="1" applyBorder="1" applyAlignment="1" applyProtection="1">
      <alignment horizontal="center" vertical="center"/>
    </xf>
    <xf numFmtId="4" fontId="14" fillId="2" borderId="1" xfId="0" applyNumberFormat="1" applyFont="1" applyFill="1" applyBorder="1" applyAlignment="1" applyProtection="1">
      <alignment horizontal="center" vertical="center"/>
      <protection locked="0"/>
    </xf>
    <xf numFmtId="4" fontId="14" fillId="2" borderId="4" xfId="0" applyNumberFormat="1" applyFont="1" applyFill="1" applyBorder="1" applyAlignment="1" applyProtection="1">
      <alignment horizontal="center" vertical="center"/>
      <protection locked="0"/>
    </xf>
    <xf numFmtId="2" fontId="38" fillId="4" borderId="46" xfId="0" applyNumberFormat="1" applyFont="1" applyFill="1" applyBorder="1" applyAlignment="1" applyProtection="1">
      <alignment horizontal="center" vertical="center"/>
    </xf>
    <xf numFmtId="4" fontId="38" fillId="4" borderId="30" xfId="0" applyNumberFormat="1" applyFont="1" applyFill="1" applyBorder="1" applyAlignment="1" applyProtection="1">
      <alignment horizontal="center" vertical="center"/>
    </xf>
    <xf numFmtId="1" fontId="38" fillId="4" borderId="31" xfId="0" applyNumberFormat="1" applyFont="1" applyFill="1" applyBorder="1" applyAlignment="1" applyProtection="1">
      <alignment horizontal="center" vertical="center"/>
    </xf>
    <xf numFmtId="2" fontId="38" fillId="4" borderId="48" xfId="2" applyNumberFormat="1" applyFont="1" applyFill="1" applyBorder="1" applyAlignment="1" applyProtection="1">
      <alignment horizontal="center" vertical="center"/>
    </xf>
    <xf numFmtId="3" fontId="38" fillId="4" borderId="30" xfId="1" applyNumberFormat="1" applyFont="1" applyFill="1" applyBorder="1" applyAlignment="1" applyProtection="1">
      <alignment horizontal="center" vertical="center"/>
    </xf>
    <xf numFmtId="3" fontId="38" fillId="4" borderId="48" xfId="1" applyNumberFormat="1" applyFont="1" applyFill="1" applyBorder="1" applyAlignment="1" applyProtection="1">
      <alignment horizontal="center" vertical="center"/>
    </xf>
    <xf numFmtId="10" fontId="38" fillId="4" borderId="30" xfId="2" applyNumberFormat="1" applyFont="1" applyFill="1" applyBorder="1" applyAlignment="1" applyProtection="1">
      <alignment horizontal="center" vertical="center"/>
    </xf>
    <xf numFmtId="10" fontId="38" fillId="4" borderId="32" xfId="2" applyNumberFormat="1" applyFont="1" applyFill="1" applyBorder="1" applyAlignment="1" applyProtection="1">
      <alignment horizontal="center" vertical="center"/>
    </xf>
    <xf numFmtId="3" fontId="14" fillId="7" borderId="25" xfId="0" applyNumberFormat="1" applyFont="1" applyFill="1" applyBorder="1" applyAlignment="1" applyProtection="1">
      <alignment horizontal="center" vertical="center"/>
      <protection locked="0"/>
    </xf>
    <xf numFmtId="3" fontId="14" fillId="7" borderId="27" xfId="0" applyNumberFormat="1" applyFont="1" applyFill="1" applyBorder="1" applyAlignment="1" applyProtection="1">
      <alignment horizontal="center" vertical="center"/>
      <protection locked="0"/>
    </xf>
    <xf numFmtId="4" fontId="14" fillId="2" borderId="8" xfId="0" applyNumberFormat="1" applyFont="1" applyFill="1" applyBorder="1" applyAlignment="1" applyProtection="1">
      <alignment horizontal="center" vertical="center"/>
      <protection locked="0"/>
    </xf>
    <xf numFmtId="4" fontId="14" fillId="2" borderId="53" xfId="0" applyNumberFormat="1" applyFont="1" applyFill="1" applyBorder="1" applyAlignment="1" applyProtection="1">
      <alignment horizontal="center" vertical="center"/>
      <protection locked="0"/>
    </xf>
    <xf numFmtId="3" fontId="14" fillId="7" borderId="3" xfId="0" applyNumberFormat="1" applyFont="1" applyFill="1" applyBorder="1" applyAlignment="1" applyProtection="1">
      <alignment horizontal="center" vertical="center"/>
      <protection locked="0"/>
    </xf>
    <xf numFmtId="3" fontId="14" fillId="7" borderId="1" xfId="0" applyNumberFormat="1" applyFont="1" applyFill="1" applyBorder="1" applyAlignment="1" applyProtection="1">
      <alignment horizontal="center" vertical="center"/>
      <protection locked="0"/>
    </xf>
    <xf numFmtId="3" fontId="38" fillId="4" borderId="64" xfId="0" applyNumberFormat="1" applyFont="1" applyFill="1" applyBorder="1" applyAlignment="1" applyProtection="1">
      <alignment horizontal="center" vertical="center"/>
    </xf>
    <xf numFmtId="3" fontId="38" fillId="4" borderId="59" xfId="0" applyNumberFormat="1" applyFont="1" applyFill="1" applyBorder="1" applyAlignment="1" applyProtection="1">
      <alignment horizontal="center" vertical="center"/>
    </xf>
    <xf numFmtId="3" fontId="38" fillId="4" borderId="4" xfId="0" applyNumberFormat="1" applyFont="1" applyFill="1" applyBorder="1" applyAlignment="1" applyProtection="1">
      <alignment horizontal="center" vertical="center"/>
    </xf>
    <xf numFmtId="3" fontId="38" fillId="4" borderId="65" xfId="0" applyNumberFormat="1" applyFont="1" applyFill="1" applyBorder="1" applyAlignment="1" applyProtection="1">
      <alignment horizontal="center" vertical="center"/>
    </xf>
    <xf numFmtId="1" fontId="38" fillId="4" borderId="64" xfId="0" applyNumberFormat="1" applyFont="1" applyFill="1" applyBorder="1" applyAlignment="1" applyProtection="1">
      <alignment horizontal="center" vertical="center"/>
    </xf>
    <xf numFmtId="1" fontId="38" fillId="4" borderId="59" xfId="0" applyNumberFormat="1" applyFont="1" applyFill="1" applyBorder="1" applyAlignment="1" applyProtection="1">
      <alignment horizontal="center" vertical="center"/>
    </xf>
    <xf numFmtId="2" fontId="38" fillId="4" borderId="66" xfId="0" applyNumberFormat="1" applyFont="1" applyFill="1" applyBorder="1" applyAlignment="1" applyProtection="1">
      <alignment horizontal="center" vertical="center"/>
    </xf>
    <xf numFmtId="4" fontId="38" fillId="4" borderId="31" xfId="0" applyNumberFormat="1" applyFont="1" applyFill="1" applyBorder="1" applyAlignment="1" applyProtection="1">
      <alignment horizontal="center" vertical="center"/>
    </xf>
    <xf numFmtId="4" fontId="14" fillId="2" borderId="24" xfId="0" applyNumberFormat="1" applyFont="1" applyFill="1" applyBorder="1" applyAlignment="1" applyProtection="1">
      <alignment horizontal="center" vertical="center"/>
      <protection locked="0"/>
    </xf>
    <xf numFmtId="4" fontId="14" fillId="2" borderId="29" xfId="0" applyNumberFormat="1" applyFont="1" applyFill="1" applyBorder="1" applyAlignment="1" applyProtection="1">
      <alignment horizontal="center" vertical="center"/>
      <protection locked="0"/>
    </xf>
    <xf numFmtId="3" fontId="38" fillId="4" borderId="66" xfId="0" applyNumberFormat="1" applyFont="1" applyFill="1" applyBorder="1" applyAlignment="1" applyProtection="1">
      <alignment horizontal="center" vertical="center"/>
    </xf>
    <xf numFmtId="3" fontId="38" fillId="4" borderId="5" xfId="0" applyNumberFormat="1" applyFont="1" applyFill="1" applyBorder="1" applyAlignment="1" applyProtection="1">
      <alignment horizontal="center" vertical="center"/>
    </xf>
    <xf numFmtId="2" fontId="38" fillId="4" borderId="32" xfId="2" applyNumberFormat="1" applyFont="1" applyFill="1" applyBorder="1" applyAlignment="1" applyProtection="1">
      <alignment horizontal="center" vertical="center"/>
    </xf>
    <xf numFmtId="3" fontId="38" fillId="4" borderId="6" xfId="1" applyNumberFormat="1" applyFont="1" applyFill="1" applyBorder="1" applyAlignment="1" applyProtection="1">
      <alignment horizontal="center" vertical="center"/>
    </xf>
    <xf numFmtId="3" fontId="38" fillId="4" borderId="47" xfId="1" applyNumberFormat="1" applyFont="1" applyFill="1" applyBorder="1" applyAlignment="1" applyProtection="1">
      <alignment horizontal="center" vertical="center"/>
    </xf>
    <xf numFmtId="3" fontId="38" fillId="4" borderId="30" xfId="0" applyNumberFormat="1" applyFont="1" applyFill="1" applyBorder="1" applyAlignment="1" applyProtection="1">
      <alignment horizontal="center" vertical="center"/>
    </xf>
    <xf numFmtId="3" fontId="38" fillId="4" borderId="32" xfId="1" applyNumberFormat="1" applyFont="1" applyFill="1" applyBorder="1" applyAlignment="1" applyProtection="1">
      <alignment horizontal="center" vertical="center"/>
    </xf>
    <xf numFmtId="3" fontId="38" fillId="4" borderId="36" xfId="1" applyNumberFormat="1" applyFont="1" applyFill="1" applyBorder="1" applyAlignment="1" applyProtection="1">
      <alignment horizontal="center" vertical="center"/>
    </xf>
    <xf numFmtId="3" fontId="38" fillId="4" borderId="61" xfId="1" applyNumberFormat="1" applyFont="1" applyFill="1" applyBorder="1" applyAlignment="1" applyProtection="1">
      <alignment horizontal="center" vertical="center"/>
    </xf>
    <xf numFmtId="4" fontId="38" fillId="4" borderId="61" xfId="0" applyNumberFormat="1" applyFont="1" applyFill="1" applyBorder="1" applyAlignment="1" applyProtection="1">
      <alignment horizontal="center" vertical="center" wrapText="1"/>
    </xf>
    <xf numFmtId="3" fontId="38" fillId="4" borderId="61" xfId="1" applyNumberFormat="1" applyFont="1" applyFill="1" applyBorder="1" applyAlignment="1" applyProtection="1">
      <alignment horizontal="center" vertical="center" wrapText="1"/>
    </xf>
    <xf numFmtId="10" fontId="38" fillId="4" borderId="20" xfId="2" applyNumberFormat="1" applyFont="1" applyFill="1" applyBorder="1" applyAlignment="1" applyProtection="1">
      <alignment horizontal="center" vertical="center"/>
    </xf>
    <xf numFmtId="1" fontId="38" fillId="4" borderId="50" xfId="0" applyNumberFormat="1" applyFont="1" applyFill="1" applyBorder="1" applyAlignment="1" applyProtection="1">
      <alignment horizontal="center" vertical="center"/>
    </xf>
    <xf numFmtId="3" fontId="38" fillId="0" borderId="0" xfId="1" applyNumberFormat="1" applyFont="1" applyFill="1" applyBorder="1" applyAlignment="1" applyProtection="1">
      <alignment horizontal="center" vertical="center"/>
    </xf>
    <xf numFmtId="0" fontId="38" fillId="0" borderId="0" xfId="0" applyFont="1" applyFill="1" applyBorder="1" applyAlignment="1" applyProtection="1">
      <alignment horizontal="center" vertical="center" wrapText="1"/>
    </xf>
    <xf numFmtId="0" fontId="38" fillId="0" borderId="0" xfId="0" applyFont="1" applyFill="1" applyAlignment="1" applyProtection="1">
      <alignment horizontal="center" vertical="center"/>
    </xf>
    <xf numFmtId="4" fontId="38" fillId="0" borderId="0" xfId="0" applyNumberFormat="1" applyFont="1" applyFill="1" applyBorder="1" applyAlignment="1" applyProtection="1">
      <alignment horizontal="center" vertical="center"/>
    </xf>
    <xf numFmtId="4" fontId="14" fillId="2" borderId="44" xfId="0" applyNumberFormat="1" applyFont="1" applyFill="1" applyBorder="1" applyAlignment="1" applyProtection="1">
      <alignment horizontal="center" vertical="center"/>
      <protection locked="0"/>
    </xf>
    <xf numFmtId="4" fontId="14" fillId="2" borderId="58" xfId="0" applyNumberFormat="1" applyFont="1" applyFill="1" applyBorder="1" applyAlignment="1" applyProtection="1">
      <alignment horizontal="center" vertical="center"/>
      <protection locked="0"/>
    </xf>
    <xf numFmtId="4" fontId="14" fillId="2" borderId="60" xfId="0" applyNumberFormat="1" applyFont="1" applyFill="1" applyBorder="1" applyAlignment="1" applyProtection="1">
      <alignment horizontal="center" vertical="center"/>
      <protection locked="0"/>
    </xf>
    <xf numFmtId="2" fontId="38" fillId="4" borderId="51" xfId="0" applyNumberFormat="1" applyFont="1" applyFill="1" applyBorder="1" applyAlignment="1" applyProtection="1">
      <alignment horizontal="center" vertical="center"/>
    </xf>
    <xf numFmtId="10" fontId="14" fillId="6" borderId="8" xfId="2" applyNumberFormat="1" applyFont="1" applyFill="1" applyBorder="1" applyAlignment="1" applyProtection="1">
      <alignment horizontal="center" vertical="center"/>
    </xf>
    <xf numFmtId="3" fontId="14" fillId="0" borderId="0" xfId="0" applyNumberFormat="1" applyFont="1" applyFill="1" applyBorder="1" applyAlignment="1" applyProtection="1">
      <alignment horizontal="center" vertical="center"/>
    </xf>
    <xf numFmtId="10" fontId="14" fillId="0" borderId="0" xfId="2" applyNumberFormat="1" applyFont="1" applyFill="1" applyBorder="1" applyAlignment="1" applyProtection="1">
      <alignment horizontal="center" vertical="center"/>
    </xf>
    <xf numFmtId="2" fontId="14" fillId="0" borderId="0" xfId="0" applyNumberFormat="1" applyFont="1" applyFill="1" applyBorder="1" applyAlignment="1" applyProtection="1">
      <alignment horizontal="center" vertical="center"/>
    </xf>
    <xf numFmtId="4" fontId="14" fillId="0" borderId="0" xfId="0" applyNumberFormat="1" applyFont="1" applyFill="1" applyBorder="1" applyAlignment="1" applyProtection="1">
      <alignment horizontal="center" vertical="center"/>
    </xf>
    <xf numFmtId="2" fontId="14" fillId="0" borderId="0" xfId="2" applyNumberFormat="1" applyFont="1" applyFill="1" applyBorder="1" applyAlignment="1" applyProtection="1">
      <alignment horizontal="center" vertical="center"/>
    </xf>
    <xf numFmtId="3" fontId="14" fillId="0" borderId="2" xfId="4" applyNumberFormat="1" applyFont="1" applyFill="1" applyBorder="1" applyAlignment="1" applyProtection="1">
      <alignment horizontal="center" vertical="center"/>
    </xf>
    <xf numFmtId="3" fontId="14" fillId="0" borderId="29" xfId="4" applyNumberFormat="1" applyFont="1" applyFill="1" applyBorder="1" applyAlignment="1" applyProtection="1">
      <alignment horizontal="center" vertical="center"/>
    </xf>
    <xf numFmtId="3" fontId="14" fillId="0" borderId="28" xfId="4" applyNumberFormat="1" applyFont="1" applyFill="1" applyBorder="1" applyAlignment="1" applyProtection="1">
      <alignment horizontal="center" vertical="center"/>
    </xf>
    <xf numFmtId="3" fontId="14" fillId="0" borderId="1" xfId="4" applyNumberFormat="1" applyFont="1" applyFill="1" applyBorder="1" applyAlignment="1" applyProtection="1">
      <alignment horizontal="center" vertical="center"/>
    </xf>
    <xf numFmtId="4" fontId="14" fillId="0" borderId="57" xfId="4" applyNumberFormat="1" applyFont="1" applyFill="1" applyBorder="1" applyAlignment="1" applyProtection="1">
      <alignment horizontal="center" vertical="center"/>
    </xf>
    <xf numFmtId="4" fontId="14" fillId="0" borderId="28" xfId="6" applyNumberFormat="1" applyFont="1" applyFill="1" applyBorder="1" applyAlignment="1" applyProtection="1">
      <alignment horizontal="center" vertical="center"/>
    </xf>
    <xf numFmtId="10" fontId="14" fillId="0" borderId="58" xfId="5" applyNumberFormat="1" applyFont="1" applyFill="1" applyBorder="1" applyAlignment="1" applyProtection="1">
      <alignment horizontal="center" vertical="center"/>
    </xf>
    <xf numFmtId="10" fontId="14" fillId="0" borderId="60" xfId="5" applyNumberFormat="1" applyFont="1" applyFill="1" applyBorder="1" applyAlignment="1" applyProtection="1">
      <alignment horizontal="center" vertical="center"/>
    </xf>
    <xf numFmtId="0" fontId="14" fillId="0" borderId="8" xfId="4" applyFont="1" applyFill="1" applyBorder="1" applyAlignment="1" applyProtection="1">
      <alignment horizontal="center" vertical="center"/>
    </xf>
    <xf numFmtId="3" fontId="14" fillId="0" borderId="11" xfId="4" applyNumberFormat="1" applyFont="1" applyFill="1" applyBorder="1" applyAlignment="1" applyProtection="1">
      <alignment horizontal="center" vertical="center"/>
    </xf>
    <xf numFmtId="1" fontId="14" fillId="0" borderId="55" xfId="4" applyNumberFormat="1" applyFont="1" applyFill="1" applyBorder="1" applyAlignment="1" applyProtection="1">
      <alignment horizontal="center" vertical="center"/>
    </xf>
    <xf numFmtId="1" fontId="14" fillId="0" borderId="2" xfId="4" applyNumberFormat="1" applyFont="1" applyFill="1" applyBorder="1" applyAlignment="1" applyProtection="1">
      <alignment horizontal="center" vertical="center"/>
    </xf>
    <xf numFmtId="4" fontId="14" fillId="0" borderId="58" xfId="4" applyNumberFormat="1" applyFont="1" applyFill="1" applyBorder="1" applyAlignment="1" applyProtection="1">
      <alignment horizontal="center" vertical="center"/>
    </xf>
    <xf numFmtId="4" fontId="14" fillId="0" borderId="55" xfId="6" applyNumberFormat="1" applyFont="1" applyFill="1" applyBorder="1" applyAlignment="1" applyProtection="1">
      <alignment horizontal="center" vertical="center"/>
    </xf>
    <xf numFmtId="3" fontId="14" fillId="0" borderId="47" xfId="4" applyNumberFormat="1" applyFont="1" applyFill="1" applyBorder="1" applyAlignment="1" applyProtection="1">
      <alignment horizontal="center" vertical="center"/>
    </xf>
    <xf numFmtId="3" fontId="14" fillId="0" borderId="32" xfId="4" applyNumberFormat="1" applyFont="1" applyFill="1" applyBorder="1" applyAlignment="1" applyProtection="1">
      <alignment horizontal="center" vertical="center"/>
    </xf>
    <xf numFmtId="3" fontId="14" fillId="0" borderId="46" xfId="4" applyNumberFormat="1" applyFont="1" applyFill="1" applyBorder="1" applyAlignment="1" applyProtection="1">
      <alignment horizontal="center" vertical="center"/>
    </xf>
    <xf numFmtId="3" fontId="14" fillId="0" borderId="31" xfId="4" applyNumberFormat="1" applyFont="1" applyFill="1" applyBorder="1" applyAlignment="1" applyProtection="1">
      <alignment horizontal="center" vertical="center"/>
    </xf>
    <xf numFmtId="1" fontId="14" fillId="0" borderId="30" xfId="4" applyNumberFormat="1" applyFont="1" applyFill="1" applyBorder="1" applyAlignment="1" applyProtection="1">
      <alignment horizontal="center" vertical="center"/>
    </xf>
    <xf numFmtId="1" fontId="14" fillId="0" borderId="47" xfId="4" applyNumberFormat="1" applyFont="1" applyFill="1" applyBorder="1" applyAlignment="1" applyProtection="1">
      <alignment horizontal="center" vertical="center"/>
    </xf>
    <xf numFmtId="1" fontId="14" fillId="0" borderId="48" xfId="4" applyNumberFormat="1" applyFont="1" applyFill="1" applyBorder="1" applyAlignment="1" applyProtection="1">
      <alignment horizontal="center" vertical="center"/>
    </xf>
    <xf numFmtId="4" fontId="14" fillId="0" borderId="51" xfId="4" applyNumberFormat="1" applyFont="1" applyFill="1" applyBorder="1" applyAlignment="1" applyProtection="1">
      <alignment horizontal="center" vertical="center"/>
    </xf>
    <xf numFmtId="4" fontId="14" fillId="0" borderId="46" xfId="6" applyNumberFormat="1" applyFont="1" applyFill="1" applyBorder="1" applyAlignment="1" applyProtection="1">
      <alignment horizontal="center" vertical="center"/>
    </xf>
    <xf numFmtId="10" fontId="14" fillId="0" borderId="51" xfId="5" applyNumberFormat="1" applyFont="1" applyFill="1" applyBorder="1" applyAlignment="1" applyProtection="1">
      <alignment horizontal="center" vertical="center"/>
    </xf>
    <xf numFmtId="0" fontId="14" fillId="0" borderId="0" xfId="4" applyFont="1" applyFill="1" applyBorder="1" applyAlignment="1" applyProtection="1">
      <alignment horizontal="center" vertical="center"/>
    </xf>
    <xf numFmtId="0" fontId="14" fillId="0" borderId="0" xfId="4" applyNumberFormat="1" applyFont="1" applyFill="1" applyBorder="1" applyAlignment="1" applyProtection="1">
      <alignment horizontal="center" vertical="center"/>
    </xf>
    <xf numFmtId="0" fontId="14" fillId="0" borderId="54" xfId="4" applyFont="1" applyFill="1" applyBorder="1" applyAlignment="1" applyProtection="1">
      <alignment horizontal="center" vertical="center" wrapText="1"/>
    </xf>
    <xf numFmtId="0" fontId="14" fillId="11" borderId="3" xfId="0" applyFont="1" applyFill="1" applyBorder="1" applyAlignment="1" applyProtection="1">
      <alignment horizontal="center" vertical="center"/>
    </xf>
    <xf numFmtId="0" fontId="14" fillId="11" borderId="29" xfId="0" applyFont="1" applyFill="1" applyBorder="1" applyAlignment="1" applyProtection="1">
      <alignment horizontal="center" vertical="center"/>
    </xf>
    <xf numFmtId="0" fontId="14" fillId="11" borderId="2" xfId="0" applyFont="1" applyFill="1" applyBorder="1" applyAlignment="1" applyProtection="1">
      <alignment horizontal="center" vertical="center"/>
    </xf>
    <xf numFmtId="3" fontId="14" fillId="0" borderId="28" xfId="0" applyNumberFormat="1" applyFont="1" applyFill="1" applyBorder="1" applyAlignment="1" applyProtection="1">
      <alignment horizontal="center" vertical="center"/>
    </xf>
    <xf numFmtId="3" fontId="14" fillId="0" borderId="29" xfId="0" applyNumberFormat="1" applyFont="1" applyFill="1" applyBorder="1" applyAlignment="1" applyProtection="1">
      <alignment horizontal="center" vertical="center"/>
    </xf>
    <xf numFmtId="4" fontId="14" fillId="0" borderId="57" xfId="0" applyNumberFormat="1" applyFont="1" applyFill="1" applyBorder="1" applyAlignment="1" applyProtection="1">
      <alignment horizontal="center" vertical="center"/>
    </xf>
    <xf numFmtId="10" fontId="14" fillId="0" borderId="58" xfId="2" applyNumberFormat="1" applyFont="1" applyFill="1" applyBorder="1" applyAlignment="1" applyProtection="1">
      <alignment horizontal="center" vertical="center"/>
    </xf>
    <xf numFmtId="1" fontId="14" fillId="0" borderId="55" xfId="0" applyNumberFormat="1" applyFont="1" applyFill="1" applyBorder="1" applyAlignment="1" applyProtection="1">
      <alignment horizontal="center" vertical="center"/>
    </xf>
    <xf numFmtId="1" fontId="14" fillId="0" borderId="29" xfId="0" applyNumberFormat="1" applyFont="1" applyFill="1" applyBorder="1" applyAlignment="1" applyProtection="1">
      <alignment horizontal="center" vertical="center"/>
    </xf>
    <xf numFmtId="0" fontId="14" fillId="11" borderId="4" xfId="0" applyFont="1" applyFill="1" applyBorder="1" applyAlignment="1" applyProtection="1">
      <alignment horizontal="center" vertical="center"/>
    </xf>
    <xf numFmtId="3" fontId="14" fillId="0" borderId="66" xfId="0" applyNumberFormat="1" applyFont="1" applyFill="1" applyBorder="1" applyAlignment="1" applyProtection="1">
      <alignment horizontal="center" vertical="center"/>
    </xf>
    <xf numFmtId="3" fontId="14" fillId="0" borderId="65" xfId="0" applyNumberFormat="1" applyFont="1" applyFill="1" applyBorder="1" applyAlignment="1" applyProtection="1">
      <alignment horizontal="center" vertical="center"/>
    </xf>
    <xf numFmtId="4" fontId="14" fillId="0" borderId="59" xfId="0" applyNumberFormat="1" applyFont="1" applyFill="1" applyBorder="1" applyAlignment="1" applyProtection="1">
      <alignment horizontal="center" vertical="center"/>
    </xf>
    <xf numFmtId="10" fontId="14" fillId="0" borderId="60" xfId="2" applyNumberFormat="1" applyFont="1" applyFill="1" applyBorder="1" applyAlignment="1" applyProtection="1">
      <alignment horizontal="center" vertical="center"/>
    </xf>
    <xf numFmtId="3" fontId="14" fillId="0" borderId="4" xfId="0" applyNumberFormat="1" applyFont="1" applyFill="1" applyBorder="1" applyAlignment="1" applyProtection="1">
      <alignment horizontal="center" vertical="center"/>
    </xf>
    <xf numFmtId="3" fontId="14" fillId="0" borderId="36" xfId="0" applyNumberFormat="1" applyFont="1" applyFill="1" applyBorder="1" applyAlignment="1" applyProtection="1">
      <alignment horizontal="center" vertical="center"/>
    </xf>
    <xf numFmtId="3" fontId="14" fillId="0" borderId="70" xfId="0" applyNumberFormat="1" applyFont="1" applyFill="1" applyBorder="1" applyAlignment="1" applyProtection="1">
      <alignment horizontal="center" vertical="center"/>
    </xf>
    <xf numFmtId="2" fontId="14" fillId="0" borderId="60" xfId="0" applyNumberFormat="1" applyFont="1" applyFill="1" applyBorder="1" applyAlignment="1" applyProtection="1">
      <alignment horizontal="center" vertical="center"/>
    </xf>
    <xf numFmtId="4" fontId="14" fillId="0" borderId="71" xfId="1" applyNumberFormat="1" applyFont="1" applyFill="1" applyBorder="1" applyAlignment="1" applyProtection="1">
      <alignment horizontal="center" vertical="center"/>
    </xf>
    <xf numFmtId="10" fontId="14" fillId="0" borderId="61" xfId="2" applyNumberFormat="1" applyFont="1" applyFill="1" applyBorder="1" applyAlignment="1" applyProtection="1">
      <alignment horizontal="center" vertical="center"/>
    </xf>
    <xf numFmtId="0" fontId="14" fillId="0" borderId="8" xfId="0" applyFont="1" applyFill="1" applyBorder="1" applyAlignment="1" applyProtection="1">
      <alignment horizontal="center" vertical="center"/>
    </xf>
    <xf numFmtId="0" fontId="14" fillId="11" borderId="57" xfId="0" applyFont="1" applyFill="1" applyBorder="1" applyAlignment="1" applyProtection="1">
      <alignment horizontal="center" vertical="center"/>
    </xf>
    <xf numFmtId="4" fontId="14" fillId="0" borderId="55" xfId="1" applyNumberFormat="1" applyFont="1" applyFill="1" applyBorder="1" applyAlignment="1" applyProtection="1">
      <alignment horizontal="center" vertical="center"/>
    </xf>
    <xf numFmtId="0" fontId="14" fillId="11" borderId="59" xfId="0" applyFont="1" applyFill="1" applyBorder="1" applyAlignment="1" applyProtection="1">
      <alignment horizontal="center" vertical="center"/>
    </xf>
    <xf numFmtId="1" fontId="14" fillId="0" borderId="4" xfId="0" applyNumberFormat="1" applyFont="1" applyFill="1" applyBorder="1" applyAlignment="1" applyProtection="1">
      <alignment horizontal="center" vertical="center"/>
    </xf>
    <xf numFmtId="1" fontId="14" fillId="0" borderId="65" xfId="0" applyNumberFormat="1" applyFont="1" applyFill="1" applyBorder="1" applyAlignment="1" applyProtection="1">
      <alignment horizontal="center" vertical="center"/>
    </xf>
    <xf numFmtId="4" fontId="14" fillId="0" borderId="64" xfId="1" applyNumberFormat="1" applyFont="1" applyFill="1" applyBorder="1" applyAlignment="1" applyProtection="1">
      <alignment horizontal="center" vertical="center"/>
    </xf>
    <xf numFmtId="3" fontId="14" fillId="11" borderId="3" xfId="0" applyNumberFormat="1" applyFont="1" applyFill="1" applyBorder="1" applyAlignment="1" applyProtection="1">
      <alignment horizontal="center" vertical="center"/>
    </xf>
    <xf numFmtId="3" fontId="14" fillId="11" borderId="57" xfId="0" applyNumberFormat="1" applyFont="1" applyFill="1" applyBorder="1" applyAlignment="1" applyProtection="1">
      <alignment horizontal="center" vertical="center"/>
    </xf>
    <xf numFmtId="3" fontId="14" fillId="0" borderId="2" xfId="0" applyNumberFormat="1" applyFont="1" applyFill="1" applyBorder="1" applyAlignment="1" applyProtection="1">
      <alignment horizontal="center" vertical="center"/>
    </xf>
    <xf numFmtId="4" fontId="14" fillId="0" borderId="28" xfId="1" applyNumberFormat="1" applyFont="1" applyFill="1" applyBorder="1" applyAlignment="1" applyProtection="1">
      <alignment horizontal="center" vertical="center"/>
    </xf>
    <xf numFmtId="4" fontId="14" fillId="0" borderId="58" xfId="0" applyNumberFormat="1" applyFont="1" applyFill="1" applyBorder="1" applyAlignment="1" applyProtection="1">
      <alignment horizontal="center" vertical="center"/>
    </xf>
    <xf numFmtId="4" fontId="14" fillId="0" borderId="54" xfId="1" applyNumberFormat="1" applyFont="1" applyFill="1" applyBorder="1" applyAlignment="1" applyProtection="1">
      <alignment horizontal="center" vertical="center"/>
    </xf>
    <xf numFmtId="10" fontId="14" fillId="0" borderId="56" xfId="2" applyNumberFormat="1" applyFont="1" applyFill="1" applyBorder="1" applyAlignment="1" applyProtection="1">
      <alignment horizontal="center" vertical="center"/>
    </xf>
    <xf numFmtId="3" fontId="14" fillId="11" borderId="68" xfId="0" applyNumberFormat="1" applyFont="1" applyFill="1" applyBorder="1" applyAlignment="1" applyProtection="1">
      <alignment horizontal="center" vertical="center"/>
    </xf>
    <xf numFmtId="3" fontId="14" fillId="11" borderId="32" xfId="0" applyNumberFormat="1" applyFont="1" applyFill="1" applyBorder="1" applyAlignment="1" applyProtection="1">
      <alignment horizontal="center" vertical="center"/>
    </xf>
    <xf numFmtId="3" fontId="14" fillId="11" borderId="50" xfId="0" applyNumberFormat="1" applyFont="1" applyFill="1" applyBorder="1" applyAlignment="1" applyProtection="1">
      <alignment horizontal="center" vertical="center"/>
    </xf>
    <xf numFmtId="3" fontId="14" fillId="0" borderId="47" xfId="0" applyNumberFormat="1" applyFont="1" applyFill="1" applyBorder="1" applyAlignment="1" applyProtection="1">
      <alignment horizontal="center" vertical="center"/>
    </xf>
    <xf numFmtId="3" fontId="14" fillId="0" borderId="32" xfId="0" applyNumberFormat="1" applyFont="1" applyFill="1" applyBorder="1" applyAlignment="1" applyProtection="1">
      <alignment horizontal="center" vertical="center"/>
    </xf>
    <xf numFmtId="4" fontId="14" fillId="0" borderId="50" xfId="0" applyNumberFormat="1" applyFont="1" applyFill="1" applyBorder="1" applyAlignment="1" applyProtection="1">
      <alignment horizontal="center" vertical="center"/>
    </xf>
    <xf numFmtId="4" fontId="14" fillId="0" borderId="46" xfId="1" applyNumberFormat="1" applyFont="1" applyFill="1" applyBorder="1" applyAlignment="1" applyProtection="1">
      <alignment horizontal="center" vertical="center"/>
    </xf>
    <xf numFmtId="10" fontId="14" fillId="0" borderId="51" xfId="2" applyNumberFormat="1" applyFont="1" applyFill="1" applyBorder="1" applyAlignment="1" applyProtection="1">
      <alignment horizontal="center" vertical="center"/>
    </xf>
    <xf numFmtId="3" fontId="14" fillId="0" borderId="0" xfId="1" applyNumberFormat="1" applyFont="1" applyFill="1" applyBorder="1" applyAlignment="1" applyProtection="1">
      <alignment horizontal="center" vertical="center"/>
    </xf>
    <xf numFmtId="3" fontId="14" fillId="0" borderId="71" xfId="1" applyNumberFormat="1" applyFont="1" applyFill="1" applyBorder="1" applyAlignment="1" applyProtection="1">
      <alignment horizontal="center" vertical="center"/>
    </xf>
    <xf numFmtId="3" fontId="14" fillId="0" borderId="70" xfId="1" applyNumberFormat="1" applyFont="1" applyFill="1" applyBorder="1" applyAlignment="1" applyProtection="1">
      <alignment horizontal="center" vertical="center"/>
    </xf>
    <xf numFmtId="0" fontId="14" fillId="0" borderId="54" xfId="0" applyFont="1" applyFill="1" applyBorder="1" applyAlignment="1" applyProtection="1">
      <alignment horizontal="center" vertical="center" wrapText="1"/>
    </xf>
    <xf numFmtId="4" fontId="14" fillId="0" borderId="36" xfId="1" applyNumberFormat="1" applyFont="1" applyFill="1" applyBorder="1" applyAlignment="1" applyProtection="1">
      <alignment horizontal="center" vertical="center" wrapText="1"/>
    </xf>
    <xf numFmtId="3" fontId="38" fillId="4" borderId="6" xfId="0" applyNumberFormat="1" applyFont="1" applyFill="1" applyBorder="1" applyAlignment="1" applyProtection="1">
      <alignment horizontal="center" vertical="center"/>
    </xf>
    <xf numFmtId="0" fontId="3" fillId="0" borderId="49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horizontal="left" vertical="center" wrapText="1"/>
    </xf>
    <xf numFmtId="49" fontId="13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10" fontId="13" fillId="0" borderId="0" xfId="2" applyNumberFormat="1" applyFont="1" applyFill="1" applyBorder="1" applyAlignment="1" applyProtection="1">
      <alignment horizontal="center" vertical="center"/>
    </xf>
    <xf numFmtId="0" fontId="5" fillId="0" borderId="0" xfId="4" applyFont="1" applyFill="1" applyBorder="1" applyAlignment="1" applyProtection="1">
      <alignment horizontal="center" vertical="center" wrapText="1"/>
    </xf>
    <xf numFmtId="0" fontId="14" fillId="0" borderId="1" xfId="4" applyFont="1" applyFill="1" applyBorder="1" applyAlignment="1" applyProtection="1">
      <alignment horizontal="center" vertical="center"/>
    </xf>
    <xf numFmtId="0" fontId="14" fillId="0" borderId="2" xfId="4" applyFont="1" applyFill="1" applyBorder="1" applyAlignment="1" applyProtection="1">
      <alignment horizontal="center" vertical="center"/>
    </xf>
    <xf numFmtId="1" fontId="14" fillId="0" borderId="1" xfId="4" applyNumberFormat="1" applyFont="1" applyFill="1" applyBorder="1" applyAlignment="1" applyProtection="1">
      <alignment horizontal="center" vertical="center"/>
    </xf>
    <xf numFmtId="0" fontId="13" fillId="8" borderId="34" xfId="4" applyFont="1" applyFill="1" applyBorder="1" applyAlignment="1" applyProtection="1">
      <alignment horizontal="center" vertical="center" wrapText="1"/>
    </xf>
    <xf numFmtId="14" fontId="14" fillId="0" borderId="0" xfId="0" applyNumberFormat="1" applyFont="1" applyFill="1" applyBorder="1" applyAlignment="1" applyProtection="1">
      <alignment horizontal="center" vertical="center"/>
    </xf>
    <xf numFmtId="4" fontId="14" fillId="0" borderId="25" xfId="0" applyNumberFormat="1" applyFont="1" applyFill="1" applyBorder="1" applyAlignment="1" applyProtection="1">
      <alignment horizontal="center" vertical="center"/>
    </xf>
    <xf numFmtId="4" fontId="14" fillId="2" borderId="26" xfId="0" applyNumberFormat="1" applyFont="1" applyFill="1" applyBorder="1" applyAlignment="1" applyProtection="1">
      <alignment horizontal="center" vertical="center"/>
      <protection locked="0"/>
    </xf>
    <xf numFmtId="4" fontId="14" fillId="2" borderId="27" xfId="0" applyNumberFormat="1" applyFont="1" applyFill="1" applyBorder="1" applyAlignment="1" applyProtection="1">
      <alignment horizontal="center" vertical="center"/>
      <protection locked="0"/>
    </xf>
    <xf numFmtId="0" fontId="14" fillId="2" borderId="24" xfId="0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46" fillId="0" borderId="0" xfId="0" applyFont="1" applyProtection="1"/>
    <xf numFmtId="0" fontId="0" fillId="0" borderId="0" xfId="0" applyBorder="1" applyProtection="1"/>
    <xf numFmtId="0" fontId="45" fillId="0" borderId="0" xfId="0" applyFont="1" applyBorder="1" applyProtection="1"/>
    <xf numFmtId="0" fontId="0" fillId="0" borderId="0" xfId="0" applyFill="1" applyBorder="1" applyProtection="1"/>
    <xf numFmtId="0" fontId="0" fillId="0" borderId="0" xfId="0" applyFill="1" applyProtection="1"/>
    <xf numFmtId="14" fontId="12" fillId="0" borderId="0" xfId="0" applyNumberFormat="1" applyFont="1" applyFill="1" applyBorder="1" applyAlignment="1" applyProtection="1">
      <alignment horizontal="center" vertical="center"/>
    </xf>
    <xf numFmtId="1" fontId="16" fillId="0" borderId="0" xfId="0" applyNumberFormat="1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Continuous"/>
    </xf>
    <xf numFmtId="0" fontId="45" fillId="0" borderId="0" xfId="0" applyFont="1" applyProtection="1"/>
    <xf numFmtId="3" fontId="14" fillId="0" borderId="24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left" vertical="center"/>
    </xf>
    <xf numFmtId="3" fontId="14" fillId="0" borderId="40" xfId="0" applyNumberFormat="1" applyFont="1" applyFill="1" applyBorder="1" applyAlignment="1" applyProtection="1">
      <alignment horizontal="center" vertical="center"/>
    </xf>
    <xf numFmtId="3" fontId="14" fillId="0" borderId="1" xfId="0" applyNumberFormat="1" applyFont="1" applyFill="1" applyBorder="1" applyAlignment="1" applyProtection="1">
      <alignment horizontal="center" vertic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1" fontId="14" fillId="0" borderId="2" xfId="0" applyNumberFormat="1" applyFont="1" applyFill="1" applyBorder="1" applyAlignment="1" applyProtection="1">
      <alignment horizontal="center" vertical="center"/>
    </xf>
    <xf numFmtId="10" fontId="14" fillId="6" borderId="20" xfId="2" applyNumberFormat="1" applyFont="1" applyFill="1" applyBorder="1" applyAlignment="1" applyProtection="1">
      <alignment horizontal="center" vertical="center"/>
    </xf>
    <xf numFmtId="10" fontId="14" fillId="6" borderId="34" xfId="2" applyNumberFormat="1" applyFont="1" applyFill="1" applyBorder="1" applyAlignment="1" applyProtection="1">
      <alignment horizontal="center" vertical="center"/>
    </xf>
    <xf numFmtId="4" fontId="38" fillId="4" borderId="51" xfId="0" applyNumberFormat="1" applyFont="1" applyFill="1" applyBorder="1" applyAlignment="1" applyProtection="1">
      <alignment horizontal="center" vertical="center"/>
    </xf>
    <xf numFmtId="10" fontId="38" fillId="4" borderId="68" xfId="2" applyNumberFormat="1" applyFont="1" applyFill="1" applyBorder="1" applyAlignment="1" applyProtection="1">
      <alignment horizontal="center" vertic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 applyProtection="1">
      <alignment horizontal="center" vertical="center"/>
    </xf>
    <xf numFmtId="4" fontId="14" fillId="2" borderId="42" xfId="0" applyNumberFormat="1" applyFont="1" applyFill="1" applyBorder="1" applyAlignment="1" applyProtection="1">
      <alignment horizontal="center" vertical="center"/>
      <protection locked="0"/>
    </xf>
    <xf numFmtId="4" fontId="14" fillId="2" borderId="57" xfId="0" applyNumberFormat="1" applyFont="1" applyFill="1" applyBorder="1" applyAlignment="1" applyProtection="1">
      <alignment horizontal="center" vertical="center"/>
      <protection locked="0"/>
    </xf>
    <xf numFmtId="2" fontId="38" fillId="4" borderId="50" xfId="0" applyNumberFormat="1" applyFont="1" applyFill="1" applyBorder="1" applyAlignment="1" applyProtection="1">
      <alignment horizontal="center" vertical="center"/>
    </xf>
    <xf numFmtId="10" fontId="14" fillId="6" borderId="63" xfId="2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14" fillId="0" borderId="39" xfId="0" applyNumberFormat="1" applyFont="1" applyFill="1" applyBorder="1" applyAlignment="1" applyProtection="1">
      <alignment horizontal="center" vertical="center"/>
    </xf>
    <xf numFmtId="1" fontId="14" fillId="0" borderId="24" xfId="0" applyNumberFormat="1" applyFont="1" applyFill="1" applyBorder="1" applyAlignment="1" applyProtection="1">
      <alignment horizontal="center" vertical="center"/>
    </xf>
    <xf numFmtId="3" fontId="14" fillId="0" borderId="39" xfId="1" applyNumberFormat="1" applyFont="1" applyFill="1" applyBorder="1" applyAlignment="1" applyProtection="1">
      <alignment horizontal="center" vertical="center"/>
    </xf>
    <xf numFmtId="10" fontId="47" fillId="0" borderId="39" xfId="2" applyNumberFormat="1" applyFont="1" applyFill="1" applyBorder="1" applyAlignment="1" applyProtection="1">
      <alignment horizontal="center" vertical="center"/>
    </xf>
    <xf numFmtId="10" fontId="47" fillId="0" borderId="24" xfId="2" applyNumberFormat="1" applyFont="1" applyFill="1" applyBorder="1" applyAlignment="1" applyProtection="1">
      <alignment horizontal="center" vertical="center"/>
    </xf>
    <xf numFmtId="3" fontId="14" fillId="0" borderId="55" xfId="1" applyNumberFormat="1" applyFont="1" applyFill="1" applyBorder="1" applyAlignment="1" applyProtection="1">
      <alignment horizontal="center" vertical="center"/>
    </xf>
    <xf numFmtId="10" fontId="47" fillId="0" borderId="55" xfId="2" applyNumberFormat="1" applyFont="1" applyFill="1" applyBorder="1" applyAlignment="1" applyProtection="1">
      <alignment horizontal="center" vertical="center"/>
    </xf>
    <xf numFmtId="10" fontId="47" fillId="0" borderId="29" xfId="2" applyNumberFormat="1" applyFont="1" applyFill="1" applyBorder="1" applyAlignment="1" applyProtection="1">
      <alignment horizontal="center" vertical="center"/>
    </xf>
    <xf numFmtId="10" fontId="14" fillId="6" borderId="0" xfId="2" applyNumberFormat="1" applyFont="1" applyFill="1" applyBorder="1" applyAlignment="1" applyProtection="1">
      <alignment horizontal="center" vertical="center"/>
    </xf>
    <xf numFmtId="10" fontId="38" fillId="4" borderId="51" xfId="2" applyNumberFormat="1" applyFont="1" applyFill="1" applyBorder="1" applyAlignment="1" applyProtection="1">
      <alignment horizontal="center" vertical="center"/>
    </xf>
    <xf numFmtId="1" fontId="14" fillId="0" borderId="25" xfId="0" applyNumberFormat="1" applyFont="1" applyFill="1" applyBorder="1" applyAlignment="1" applyProtection="1">
      <alignment horizontal="center" vertical="center"/>
    </xf>
    <xf numFmtId="1" fontId="14" fillId="0" borderId="27" xfId="0" applyNumberFormat="1" applyFont="1" applyFill="1" applyBorder="1" applyAlignment="1" applyProtection="1">
      <alignment horizontal="center" vertical="center"/>
    </xf>
    <xf numFmtId="3" fontId="14" fillId="0" borderId="25" xfId="1" applyNumberFormat="1" applyFont="1" applyFill="1" applyBorder="1" applyAlignment="1" applyProtection="1">
      <alignment horizontal="center" vertical="center"/>
    </xf>
    <xf numFmtId="3" fontId="14" fillId="0" borderId="7" xfId="0" applyNumberFormat="1" applyFont="1" applyFill="1" applyBorder="1" applyAlignment="1" applyProtection="1">
      <alignment horizontal="center" vertical="center"/>
    </xf>
    <xf numFmtId="10" fontId="47" fillId="0" borderId="39" xfId="0" applyNumberFormat="1" applyFont="1" applyFill="1" applyBorder="1" applyAlignment="1" applyProtection="1">
      <alignment horizontal="center" vertical="center"/>
    </xf>
    <xf numFmtId="10" fontId="47" fillId="0" borderId="24" xfId="0" applyNumberFormat="1" applyFont="1" applyFill="1" applyBorder="1" applyAlignment="1" applyProtection="1">
      <alignment horizontal="center" vertical="center"/>
    </xf>
    <xf numFmtId="10" fontId="47" fillId="0" borderId="55" xfId="0" applyNumberFormat="1" applyFont="1" applyFill="1" applyBorder="1" applyAlignment="1" applyProtection="1">
      <alignment horizontal="center" vertical="center"/>
    </xf>
    <xf numFmtId="10" fontId="47" fillId="0" borderId="29" xfId="0" applyNumberFormat="1" applyFont="1" applyFill="1" applyBorder="1" applyAlignment="1" applyProtection="1">
      <alignment horizontal="center" vertical="center"/>
    </xf>
    <xf numFmtId="10" fontId="47" fillId="0" borderId="23" xfId="0" applyNumberFormat="1" applyFont="1" applyFill="1" applyBorder="1" applyAlignment="1" applyProtection="1">
      <alignment horizontal="center" vertical="center"/>
    </xf>
    <xf numFmtId="10" fontId="47" fillId="0" borderId="3" xfId="0" applyNumberFormat="1" applyFont="1" applyFill="1" applyBorder="1" applyAlignment="1" applyProtection="1">
      <alignment horizontal="center" vertical="center"/>
    </xf>
    <xf numFmtId="10" fontId="14" fillId="0" borderId="39" xfId="2" applyNumberFormat="1" applyFont="1" applyFill="1" applyBorder="1" applyAlignment="1" applyProtection="1">
      <alignment horizontal="center" vertical="center"/>
    </xf>
    <xf numFmtId="10" fontId="14" fillId="0" borderId="24" xfId="2" applyNumberFormat="1" applyFont="1" applyFill="1" applyBorder="1" applyAlignment="1" applyProtection="1">
      <alignment horizontal="center" vertical="center"/>
    </xf>
    <xf numFmtId="10" fontId="14" fillId="0" borderId="55" xfId="2" applyNumberFormat="1" applyFont="1" applyFill="1" applyBorder="1" applyAlignment="1" applyProtection="1">
      <alignment horizontal="center" vertical="center"/>
    </xf>
    <xf numFmtId="10" fontId="14" fillId="0" borderId="29" xfId="2" applyNumberFormat="1" applyFont="1" applyFill="1" applyBorder="1" applyAlignment="1" applyProtection="1">
      <alignment horizontal="center" vertical="center"/>
    </xf>
    <xf numFmtId="10" fontId="14" fillId="0" borderId="23" xfId="2" applyNumberFormat="1" applyFont="1" applyFill="1" applyBorder="1" applyAlignment="1" applyProtection="1">
      <alignment horizontal="center" vertical="center"/>
    </xf>
    <xf numFmtId="10" fontId="14" fillId="0" borderId="3" xfId="2" applyNumberFormat="1" applyFont="1" applyFill="1" applyBorder="1" applyAlignment="1" applyProtection="1">
      <alignment horizontal="center" vertical="center"/>
    </xf>
    <xf numFmtId="10" fontId="14" fillId="0" borderId="39" xfId="0" applyNumberFormat="1" applyFont="1" applyFill="1" applyBorder="1" applyAlignment="1" applyProtection="1">
      <alignment horizontal="center" vertical="center"/>
    </xf>
    <xf numFmtId="10" fontId="14" fillId="0" borderId="24" xfId="0" applyNumberFormat="1" applyFont="1" applyFill="1" applyBorder="1" applyAlignment="1" applyProtection="1">
      <alignment horizontal="center" vertical="center"/>
    </xf>
    <xf numFmtId="10" fontId="14" fillId="0" borderId="55" xfId="0" applyNumberFormat="1" applyFont="1" applyFill="1" applyBorder="1" applyAlignment="1" applyProtection="1">
      <alignment horizontal="center" vertical="center"/>
    </xf>
    <xf numFmtId="10" fontId="14" fillId="0" borderId="29" xfId="0" applyNumberFormat="1" applyFont="1" applyFill="1" applyBorder="1" applyAlignment="1" applyProtection="1">
      <alignment horizontal="center" vertical="center"/>
    </xf>
    <xf numFmtId="3" fontId="14" fillId="0" borderId="8" xfId="1" applyNumberFormat="1" applyFont="1" applyFill="1" applyBorder="1" applyAlignment="1" applyProtection="1">
      <alignment horizontal="center" vertical="center"/>
    </xf>
    <xf numFmtId="1" fontId="14" fillId="0" borderId="40" xfId="0" applyNumberFormat="1" applyFont="1" applyFill="1" applyBorder="1" applyAlignment="1" applyProtection="1">
      <alignment horizontal="center" vertical="center"/>
    </xf>
    <xf numFmtId="0" fontId="51" fillId="0" borderId="0" xfId="0" applyFont="1" applyFill="1" applyBorder="1" applyAlignment="1" applyProtection="1">
      <alignment horizontal="center"/>
    </xf>
    <xf numFmtId="0" fontId="52" fillId="0" borderId="0" xfId="0" applyFont="1" applyFill="1" applyAlignment="1" applyProtection="1">
      <alignment horizont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51" fillId="0" borderId="0" xfId="0" applyFont="1" applyFill="1" applyAlignment="1" applyProtection="1">
      <alignment horizontal="center" vertical="center"/>
    </xf>
    <xf numFmtId="165" fontId="27" fillId="0" borderId="11" xfId="0" applyNumberFormat="1" applyFont="1" applyFill="1" applyBorder="1" applyAlignment="1" applyProtection="1">
      <alignment horizontal="center" vertical="center"/>
    </xf>
    <xf numFmtId="0" fontId="13" fillId="0" borderId="11" xfId="0" applyFont="1" applyFill="1" applyBorder="1" applyAlignment="1" applyProtection="1">
      <alignment horizontal="left" vertical="center"/>
    </xf>
    <xf numFmtId="0" fontId="13" fillId="0" borderId="55" xfId="0" applyFont="1" applyFill="1" applyBorder="1" applyAlignment="1" applyProtection="1">
      <alignment horizontal="left" vertical="center"/>
    </xf>
    <xf numFmtId="0" fontId="14" fillId="2" borderId="48" xfId="0" applyFont="1" applyFill="1" applyBorder="1" applyAlignment="1" applyProtection="1">
      <alignment horizontal="center" vertical="center"/>
      <protection locked="0"/>
    </xf>
    <xf numFmtId="2" fontId="53" fillId="0" borderId="30" xfId="0" applyNumberFormat="1" applyFont="1" applyBorder="1" applyAlignment="1" applyProtection="1">
      <alignment horizontal="center" vertical="center"/>
    </xf>
    <xf numFmtId="0" fontId="53" fillId="0" borderId="32" xfId="0" applyFont="1" applyBorder="1" applyAlignment="1" applyProtection="1">
      <alignment horizontal="center" vertical="center"/>
    </xf>
    <xf numFmtId="0" fontId="57" fillId="0" borderId="0" xfId="8" applyFont="1" applyFill="1" applyAlignment="1" applyProtection="1">
      <alignment horizontal="right" vertical="center"/>
    </xf>
    <xf numFmtId="165" fontId="58" fillId="0" borderId="0" xfId="8" applyNumberFormat="1" applyFont="1" applyFill="1" applyAlignment="1" applyProtection="1">
      <alignment horizontal="center" vertical="center"/>
    </xf>
    <xf numFmtId="0" fontId="12" fillId="0" borderId="0" xfId="8" applyFont="1" applyFill="1" applyBorder="1" applyProtection="1"/>
    <xf numFmtId="0" fontId="12" fillId="0" borderId="0" xfId="8" applyFont="1" applyFill="1" applyProtection="1"/>
    <xf numFmtId="0" fontId="56" fillId="0" borderId="0" xfId="8" applyFont="1" applyAlignment="1" applyProtection="1">
      <alignment horizontal="right" vertical="center"/>
    </xf>
    <xf numFmtId="0" fontId="55" fillId="0" borderId="0" xfId="8" applyFill="1" applyBorder="1" applyAlignment="1" applyProtection="1">
      <alignment vertical="center"/>
    </xf>
    <xf numFmtId="0" fontId="55" fillId="0" borderId="0" xfId="8" applyFont="1" applyFill="1" applyBorder="1" applyAlignment="1" applyProtection="1">
      <alignment vertical="center"/>
    </xf>
    <xf numFmtId="0" fontId="55" fillId="0" borderId="0" xfId="8" applyAlignment="1" applyProtection="1">
      <alignment vertical="center"/>
    </xf>
    <xf numFmtId="0" fontId="60" fillId="0" borderId="8" xfId="8" applyFont="1" applyBorder="1" applyAlignment="1" applyProtection="1">
      <alignment horizontal="center" vertical="center"/>
    </xf>
    <xf numFmtId="0" fontId="12" fillId="0" borderId="0" xfId="8" applyFont="1" applyFill="1" applyBorder="1" applyAlignment="1" applyProtection="1">
      <alignment horizontal="center" vertical="center"/>
    </xf>
    <xf numFmtId="0" fontId="48" fillId="3" borderId="11" xfId="8" applyFont="1" applyFill="1" applyBorder="1" applyAlignment="1" applyProtection="1">
      <alignment horizontal="center" vertical="center"/>
    </xf>
    <xf numFmtId="0" fontId="48" fillId="3" borderId="31" xfId="8" applyFont="1" applyFill="1" applyBorder="1" applyAlignment="1" applyProtection="1">
      <alignment horizontal="center" vertical="top"/>
    </xf>
    <xf numFmtId="0" fontId="55" fillId="0" borderId="0" xfId="8" applyFill="1" applyBorder="1" applyAlignment="1" applyProtection="1">
      <alignment vertical="top"/>
    </xf>
    <xf numFmtId="0" fontId="55" fillId="0" borderId="0" xfId="8" applyAlignment="1" applyProtection="1">
      <alignment vertical="top"/>
    </xf>
    <xf numFmtId="0" fontId="61" fillId="0" borderId="61" xfId="8" applyFont="1" applyFill="1" applyBorder="1" applyAlignment="1" applyProtection="1">
      <alignment horizontal="center" vertical="center" wrapText="1"/>
    </xf>
    <xf numFmtId="44" fontId="61" fillId="0" borderId="61" xfId="9" applyFont="1" applyFill="1" applyBorder="1" applyAlignment="1" applyProtection="1">
      <alignment horizontal="center" vertical="center" wrapText="1"/>
    </xf>
    <xf numFmtId="0" fontId="12" fillId="0" borderId="0" xfId="8" applyFont="1" applyFill="1" applyBorder="1" applyAlignment="1" applyProtection="1"/>
    <xf numFmtId="0" fontId="12" fillId="0" borderId="0" xfId="8" applyFont="1" applyFill="1" applyBorder="1" applyAlignment="1" applyProtection="1">
      <alignment horizontal="center"/>
    </xf>
    <xf numFmtId="0" fontId="62" fillId="0" borderId="74" xfId="8" applyFont="1" applyFill="1" applyBorder="1" applyAlignment="1" applyProtection="1">
      <alignment vertical="center" wrapText="1"/>
    </xf>
    <xf numFmtId="44" fontId="62" fillId="0" borderId="74" xfId="9" applyFont="1" applyFill="1" applyBorder="1" applyAlignment="1" applyProtection="1">
      <alignment vertical="center" wrapText="1"/>
    </xf>
    <xf numFmtId="44" fontId="62" fillId="0" borderId="74" xfId="9" applyFont="1" applyFill="1" applyBorder="1" applyAlignment="1" applyProtection="1">
      <alignment horizontal="center" vertical="center" wrapText="1"/>
    </xf>
    <xf numFmtId="0" fontId="12" fillId="0" borderId="0" xfId="8" applyFont="1" applyFill="1" applyBorder="1" applyAlignment="1" applyProtection="1">
      <alignment horizontal="left"/>
    </xf>
    <xf numFmtId="0" fontId="63" fillId="0" borderId="26" xfId="8" applyFont="1" applyFill="1" applyBorder="1" applyAlignment="1" applyProtection="1">
      <alignment horizontal="left" vertical="center" wrapText="1"/>
    </xf>
    <xf numFmtId="44" fontId="63" fillId="14" borderId="26" xfId="9" applyFont="1" applyFill="1" applyBorder="1" applyAlignment="1" applyProtection="1">
      <alignment vertical="center" wrapText="1"/>
      <protection locked="0"/>
    </xf>
    <xf numFmtId="44" fontId="63" fillId="14" borderId="26" xfId="9" applyFont="1" applyFill="1" applyBorder="1" applyAlignment="1" applyProtection="1">
      <alignment horizontal="center" vertical="center" wrapText="1"/>
      <protection locked="0"/>
    </xf>
    <xf numFmtId="44" fontId="12" fillId="0" borderId="0" xfId="9" applyFont="1" applyFill="1" applyBorder="1" applyAlignment="1" applyProtection="1">
      <alignment horizontal="center"/>
    </xf>
    <xf numFmtId="0" fontId="63" fillId="0" borderId="11" xfId="8" applyFont="1" applyFill="1" applyBorder="1" applyAlignment="1" applyProtection="1">
      <alignment horizontal="left" vertical="center" wrapText="1"/>
    </xf>
    <xf numFmtId="44" fontId="63" fillId="14" borderId="11" xfId="9" applyFont="1" applyFill="1" applyBorder="1" applyAlignment="1" applyProtection="1">
      <alignment vertical="center" wrapText="1"/>
      <protection locked="0"/>
    </xf>
    <xf numFmtId="44" fontId="63" fillId="14" borderId="11" xfId="9" applyFont="1" applyFill="1" applyBorder="1" applyAlignment="1" applyProtection="1">
      <alignment horizontal="center" vertical="center" wrapText="1"/>
      <protection locked="0"/>
    </xf>
    <xf numFmtId="0" fontId="12" fillId="0" borderId="0" xfId="8" applyFont="1" applyFill="1" applyBorder="1" applyAlignment="1" applyProtection="1">
      <alignment horizontal="right"/>
    </xf>
    <xf numFmtId="0" fontId="63" fillId="0" borderId="78" xfId="8" applyFont="1" applyFill="1" applyBorder="1" applyAlignment="1" applyProtection="1">
      <alignment horizontal="left" vertical="center" wrapText="1"/>
      <protection locked="0"/>
    </xf>
    <xf numFmtId="44" fontId="63" fillId="14" borderId="78" xfId="9" applyFont="1" applyFill="1" applyBorder="1" applyAlignment="1" applyProtection="1">
      <alignment vertical="center" wrapText="1"/>
      <protection locked="0"/>
    </xf>
    <xf numFmtId="0" fontId="12" fillId="0" borderId="0" xfId="8" applyFont="1" applyFill="1" applyAlignment="1" applyProtection="1">
      <alignment horizontal="left"/>
      <protection locked="0"/>
    </xf>
    <xf numFmtId="44" fontId="14" fillId="0" borderId="0" xfId="9" applyFont="1" applyFill="1" applyBorder="1" applyAlignment="1" applyProtection="1">
      <alignment horizontal="center"/>
    </xf>
    <xf numFmtId="44" fontId="63" fillId="0" borderId="11" xfId="9" applyFont="1" applyFill="1" applyBorder="1" applyAlignment="1" applyProtection="1">
      <alignment horizontal="center" vertical="center" wrapText="1"/>
    </xf>
    <xf numFmtId="44" fontId="63" fillId="14" borderId="78" xfId="9" applyFont="1" applyFill="1" applyBorder="1" applyAlignment="1" applyProtection="1">
      <alignment horizontal="center" vertical="center" wrapText="1"/>
      <protection locked="0"/>
    </xf>
    <xf numFmtId="0" fontId="63" fillId="0" borderId="78" xfId="8" applyFont="1" applyFill="1" applyBorder="1" applyAlignment="1" applyProtection="1">
      <alignment horizontal="left" vertical="center" wrapText="1"/>
    </xf>
    <xf numFmtId="44" fontId="63" fillId="0" borderId="78" xfId="9" applyFont="1" applyFill="1" applyBorder="1" applyAlignment="1" applyProtection="1">
      <alignment horizontal="center" vertical="center" wrapText="1"/>
    </xf>
    <xf numFmtId="0" fontId="12" fillId="0" borderId="11" xfId="8" applyFont="1" applyFill="1" applyBorder="1" applyProtection="1">
      <protection locked="0"/>
    </xf>
    <xf numFmtId="0" fontId="12" fillId="0" borderId="11" xfId="8" applyFont="1" applyFill="1" applyBorder="1" applyProtection="1"/>
    <xf numFmtId="0" fontId="63" fillId="0" borderId="26" xfId="8" applyFont="1" applyFill="1" applyBorder="1" applyAlignment="1" applyProtection="1">
      <alignment horizontal="left" vertical="center" wrapText="1"/>
      <protection locked="0"/>
    </xf>
    <xf numFmtId="0" fontId="14" fillId="0" borderId="0" xfId="8" applyFont="1" applyFill="1" applyBorder="1" applyAlignment="1" applyProtection="1">
      <alignment horizontal="center"/>
    </xf>
    <xf numFmtId="0" fontId="63" fillId="0" borderId="11" xfId="8" applyFont="1" applyFill="1" applyBorder="1" applyAlignment="1" applyProtection="1">
      <alignment horizontal="left" vertical="center" wrapText="1"/>
      <protection locked="0"/>
    </xf>
    <xf numFmtId="0" fontId="63" fillId="0" borderId="79" xfId="8" applyFont="1" applyFill="1" applyBorder="1" applyAlignment="1" applyProtection="1">
      <alignment horizontal="left" vertical="center" wrapText="1"/>
      <protection locked="0"/>
    </xf>
    <xf numFmtId="44" fontId="63" fillId="14" borderId="79" xfId="9" applyFont="1" applyFill="1" applyBorder="1" applyAlignment="1" applyProtection="1">
      <alignment horizontal="center" vertical="center" wrapText="1"/>
      <protection locked="0"/>
    </xf>
    <xf numFmtId="0" fontId="64" fillId="0" borderId="0" xfId="8" applyFont="1" applyFill="1" applyBorder="1" applyAlignment="1" applyProtection="1">
      <alignment horizontal="left"/>
    </xf>
    <xf numFmtId="0" fontId="64" fillId="0" borderId="0" xfId="8" applyFont="1" applyFill="1" applyBorder="1" applyAlignment="1" applyProtection="1">
      <alignment horizontal="center"/>
    </xf>
    <xf numFmtId="0" fontId="66" fillId="0" borderId="0" xfId="8" applyFont="1" applyFill="1" applyBorder="1" applyAlignment="1" applyProtection="1">
      <alignment horizontal="center"/>
    </xf>
    <xf numFmtId="0" fontId="69" fillId="0" borderId="0" xfId="8" applyFont="1" applyFill="1" applyBorder="1" applyAlignment="1" applyProtection="1">
      <alignment horizontal="center" vertical="center" wrapText="1"/>
    </xf>
    <xf numFmtId="44" fontId="63" fillId="0" borderId="0" xfId="9" applyFont="1" applyFill="1" applyBorder="1" applyAlignment="1" applyProtection="1">
      <alignment horizontal="center" vertical="center" wrapText="1"/>
    </xf>
    <xf numFmtId="0" fontId="60" fillId="0" borderId="0" xfId="8" applyFont="1" applyBorder="1" applyAlignment="1" applyProtection="1">
      <alignment horizontal="center" vertical="center"/>
    </xf>
    <xf numFmtId="0" fontId="60" fillId="0" borderId="0" xfId="8" applyFont="1" applyAlignment="1" applyProtection="1">
      <alignment horizontal="center" vertical="center"/>
    </xf>
    <xf numFmtId="0" fontId="55" fillId="0" borderId="0" xfId="8" applyProtection="1"/>
    <xf numFmtId="0" fontId="55" fillId="0" borderId="0" xfId="8" applyAlignment="1" applyProtection="1">
      <alignment horizontal="center"/>
    </xf>
    <xf numFmtId="0" fontId="40" fillId="0" borderId="11" xfId="8" applyFont="1" applyFill="1" applyBorder="1" applyAlignment="1" applyProtection="1">
      <alignment horizontal="left" vertical="center" wrapText="1"/>
    </xf>
    <xf numFmtId="44" fontId="40" fillId="14" borderId="11" xfId="9" applyFont="1" applyFill="1" applyBorder="1" applyAlignment="1" applyProtection="1">
      <alignment horizontal="center" vertical="center" wrapText="1"/>
      <protection locked="0"/>
    </xf>
    <xf numFmtId="0" fontId="40" fillId="0" borderId="11" xfId="8" applyFont="1" applyFill="1" applyBorder="1" applyAlignment="1" applyProtection="1">
      <alignment horizontal="left" vertical="center" wrapText="1"/>
      <protection locked="0"/>
    </xf>
    <xf numFmtId="0" fontId="57" fillId="0" borderId="11" xfId="8" applyFont="1" applyFill="1" applyBorder="1" applyAlignment="1" applyProtection="1">
      <alignment horizontal="right" vertical="center"/>
    </xf>
    <xf numFmtId="44" fontId="57" fillId="0" borderId="11" xfId="9" applyFont="1" applyFill="1" applyBorder="1" applyAlignment="1" applyProtection="1">
      <alignment horizontal="center" vertical="center"/>
    </xf>
    <xf numFmtId="0" fontId="55" fillId="0" borderId="0" xfId="8" applyAlignment="1" applyProtection="1">
      <alignment horizontal="center" vertical="center"/>
    </xf>
    <xf numFmtId="0" fontId="12" fillId="0" borderId="0" xfId="8" applyFont="1" applyFill="1" applyBorder="1" applyAlignment="1" applyProtection="1">
      <alignment vertical="center"/>
    </xf>
    <xf numFmtId="0" fontId="12" fillId="0" borderId="0" xfId="8" applyFont="1" applyFill="1" applyAlignment="1" applyProtection="1">
      <alignment vertical="center"/>
    </xf>
    <xf numFmtId="0" fontId="57" fillId="0" borderId="0" xfId="8" applyFont="1" applyFill="1" applyBorder="1" applyAlignment="1" applyProtection="1">
      <alignment horizontal="right"/>
    </xf>
    <xf numFmtId="44" fontId="57" fillId="0" borderId="0" xfId="9" applyFont="1" applyFill="1" applyBorder="1" applyAlignment="1" applyProtection="1">
      <alignment horizontal="center"/>
    </xf>
    <xf numFmtId="0" fontId="55" fillId="0" borderId="20" xfId="8" applyFont="1" applyFill="1" applyBorder="1" applyProtection="1"/>
    <xf numFmtId="0" fontId="57" fillId="0" borderId="52" xfId="8" applyFont="1" applyFill="1" applyBorder="1" applyAlignment="1" applyProtection="1">
      <alignment horizontal="center"/>
    </xf>
    <xf numFmtId="0" fontId="12" fillId="0" borderId="11" xfId="8" applyFont="1" applyFill="1" applyBorder="1" applyAlignment="1" applyProtection="1">
      <alignment horizontal="center" vertical="center" wrapText="1"/>
    </xf>
    <xf numFmtId="0" fontId="12" fillId="0" borderId="11" xfId="8" applyFont="1" applyFill="1" applyBorder="1" applyAlignment="1" applyProtection="1">
      <alignment horizontal="center" vertical="center"/>
    </xf>
    <xf numFmtId="0" fontId="12" fillId="0" borderId="0" xfId="8" applyFont="1" applyFill="1" applyAlignment="1" applyProtection="1">
      <alignment horizontal="center"/>
    </xf>
    <xf numFmtId="0" fontId="56" fillId="0" borderId="0" xfId="8" applyFont="1" applyAlignment="1" applyProtection="1">
      <alignment horizontal="left" vertical="center"/>
    </xf>
    <xf numFmtId="0" fontId="73" fillId="0" borderId="11" xfId="8" applyFont="1" applyBorder="1" applyAlignment="1" applyProtection="1">
      <alignment horizontal="center" vertical="center"/>
    </xf>
    <xf numFmtId="0" fontId="48" fillId="3" borderId="61" xfId="8" applyFont="1" applyFill="1" applyBorder="1" applyAlignment="1" applyProtection="1">
      <alignment horizontal="center" vertical="center" wrapText="1"/>
    </xf>
    <xf numFmtId="3" fontId="48" fillId="0" borderId="61" xfId="8" applyNumberFormat="1" applyFont="1" applyFill="1" applyBorder="1" applyAlignment="1" applyProtection="1">
      <alignment horizontal="center" vertical="center" wrapText="1"/>
    </xf>
    <xf numFmtId="0" fontId="61" fillId="0" borderId="36" xfId="8" applyFont="1" applyFill="1" applyBorder="1" applyAlignment="1" applyProtection="1">
      <alignment horizontal="center" vertical="center" wrapText="1"/>
    </xf>
    <xf numFmtId="44" fontId="61" fillId="0" borderId="74" xfId="9" applyFont="1" applyFill="1" applyBorder="1" applyAlignment="1" applyProtection="1">
      <alignment horizontal="center" vertical="center" wrapText="1"/>
    </xf>
    <xf numFmtId="0" fontId="61" fillId="0" borderId="37" xfId="8" applyFont="1" applyFill="1" applyBorder="1" applyAlignment="1" applyProtection="1">
      <alignment horizontal="center" vertical="center" wrapText="1"/>
    </xf>
    <xf numFmtId="44" fontId="61" fillId="0" borderId="37" xfId="9" applyFont="1" applyFill="1" applyBorder="1" applyAlignment="1" applyProtection="1">
      <alignment horizontal="center" vertical="center" wrapText="1"/>
    </xf>
    <xf numFmtId="44" fontId="61" fillId="0" borderId="70" xfId="9" applyFont="1" applyFill="1" applyBorder="1" applyAlignment="1" applyProtection="1">
      <alignment horizontal="center" vertical="center" wrapText="1"/>
    </xf>
    <xf numFmtId="44" fontId="5" fillId="0" borderId="74" xfId="9" applyFont="1" applyFill="1" applyBorder="1" applyAlignment="1" applyProtection="1">
      <alignment horizontal="center" vertical="center" wrapText="1"/>
    </xf>
    <xf numFmtId="44" fontId="3" fillId="0" borderId="26" xfId="9" applyFont="1" applyFill="1" applyBorder="1" applyAlignment="1" applyProtection="1">
      <alignment horizontal="center" vertical="center" wrapText="1"/>
    </xf>
    <xf numFmtId="44" fontId="12" fillId="0" borderId="26" xfId="9" applyFont="1" applyFill="1" applyBorder="1" applyAlignment="1" applyProtection="1">
      <alignment horizontal="center"/>
    </xf>
    <xf numFmtId="0" fontId="63" fillId="0" borderId="79" xfId="8" applyFont="1" applyFill="1" applyBorder="1" applyAlignment="1" applyProtection="1">
      <alignment horizontal="left" vertical="center" wrapText="1"/>
    </xf>
    <xf numFmtId="44" fontId="5" fillId="0" borderId="61" xfId="9" applyFont="1" applyFill="1" applyBorder="1" applyAlignment="1" applyProtection="1">
      <alignment horizontal="center" vertical="center" wrapText="1"/>
    </xf>
    <xf numFmtId="44" fontId="63" fillId="0" borderId="74" xfId="9" applyFont="1" applyFill="1" applyBorder="1" applyAlignment="1" applyProtection="1">
      <alignment horizontal="center" vertical="center" wrapText="1"/>
    </xf>
    <xf numFmtId="44" fontId="3" fillId="0" borderId="74" xfId="9" applyFont="1" applyFill="1" applyBorder="1" applyAlignment="1" applyProtection="1">
      <alignment horizontal="center" vertical="center" wrapText="1"/>
    </xf>
    <xf numFmtId="0" fontId="61" fillId="0" borderId="0" xfId="8" applyFont="1" applyFill="1" applyBorder="1" applyAlignment="1" applyProtection="1">
      <alignment horizontal="center" vertical="center" wrapText="1"/>
    </xf>
    <xf numFmtId="165" fontId="59" fillId="0" borderId="0" xfId="8" applyNumberFormat="1" applyFont="1" applyBorder="1" applyAlignment="1" applyProtection="1">
      <alignment horizontal="center" vertical="center"/>
    </xf>
    <xf numFmtId="3" fontId="48" fillId="3" borderId="61" xfId="8" applyNumberFormat="1" applyFont="1" applyFill="1" applyBorder="1" applyAlignment="1" applyProtection="1">
      <alignment horizontal="center" vertical="center" wrapText="1"/>
    </xf>
    <xf numFmtId="3" fontId="48" fillId="0" borderId="61" xfId="8" applyNumberFormat="1" applyFont="1" applyFill="1" applyBorder="1" applyAlignment="1" applyProtection="1">
      <alignment horizontal="center" vertical="center"/>
    </xf>
    <xf numFmtId="0" fontId="61" fillId="0" borderId="52" xfId="8" applyFont="1" applyFill="1" applyBorder="1" applyAlignment="1" applyProtection="1">
      <alignment horizontal="center" vertical="center" wrapText="1"/>
    </xf>
    <xf numFmtId="44" fontId="61" fillId="0" borderId="52" xfId="9" applyFont="1" applyFill="1" applyBorder="1" applyAlignment="1" applyProtection="1">
      <alignment horizontal="center" vertical="center" wrapText="1"/>
    </xf>
    <xf numFmtId="44" fontId="63" fillId="0" borderId="26" xfId="9" applyFont="1" applyFill="1" applyBorder="1" applyAlignment="1" applyProtection="1">
      <alignment vertical="center" wrapText="1"/>
    </xf>
    <xf numFmtId="44" fontId="63" fillId="0" borderId="26" xfId="9" applyFont="1" applyFill="1" applyBorder="1" applyAlignment="1" applyProtection="1">
      <alignment horizontal="center" vertical="center" wrapText="1"/>
    </xf>
    <xf numFmtId="44" fontId="63" fillId="0" borderId="11" xfId="9" applyFont="1" applyFill="1" applyBorder="1" applyAlignment="1" applyProtection="1">
      <alignment vertical="center" wrapText="1"/>
    </xf>
    <xf numFmtId="0" fontId="12" fillId="0" borderId="0" xfId="8" applyFont="1" applyFill="1" applyAlignment="1" applyProtection="1">
      <alignment horizontal="left"/>
    </xf>
    <xf numFmtId="44" fontId="63" fillId="0" borderId="79" xfId="9" applyFont="1" applyFill="1" applyBorder="1" applyAlignment="1" applyProtection="1">
      <alignment horizontal="center" vertical="center" wrapText="1"/>
    </xf>
    <xf numFmtId="165" fontId="60" fillId="0" borderId="11" xfId="8" applyNumberFormat="1" applyFont="1" applyBorder="1" applyAlignment="1" applyProtection="1">
      <alignment horizontal="center" vertical="center"/>
    </xf>
    <xf numFmtId="165" fontId="60" fillId="0" borderId="11" xfId="8" applyNumberFormat="1" applyFont="1" applyBorder="1" applyAlignment="1" applyProtection="1">
      <alignment vertical="center"/>
    </xf>
    <xf numFmtId="1" fontId="48" fillId="3" borderId="11" xfId="8" applyNumberFormat="1" applyFont="1" applyFill="1" applyBorder="1" applyAlignment="1" applyProtection="1">
      <alignment horizontal="center" vertical="center"/>
    </xf>
    <xf numFmtId="1" fontId="48" fillId="3" borderId="31" xfId="8" applyNumberFormat="1" applyFont="1" applyFill="1" applyBorder="1" applyAlignment="1" applyProtection="1">
      <alignment horizontal="center" vertical="top"/>
    </xf>
    <xf numFmtId="1" fontId="48" fillId="3" borderId="78" xfId="8" applyNumberFormat="1" applyFont="1" applyFill="1" applyBorder="1" applyAlignment="1" applyProtection="1">
      <alignment horizontal="center" vertical="center" wrapText="1"/>
    </xf>
    <xf numFmtId="0" fontId="48" fillId="0" borderId="78" xfId="8" applyFont="1" applyFill="1" applyBorder="1" applyAlignment="1" applyProtection="1">
      <alignment horizontal="center" vertical="center"/>
    </xf>
    <xf numFmtId="44" fontId="63" fillId="0" borderId="26" xfId="9" applyNumberFormat="1" applyFont="1" applyFill="1" applyBorder="1" applyAlignment="1" applyProtection="1">
      <alignment vertical="center" wrapText="1"/>
    </xf>
    <xf numFmtId="44" fontId="63" fillId="0" borderId="11" xfId="9" applyNumberFormat="1" applyFont="1" applyFill="1" applyBorder="1" applyAlignment="1" applyProtection="1">
      <alignment vertical="center" wrapText="1"/>
    </xf>
    <xf numFmtId="44" fontId="63" fillId="0" borderId="78" xfId="9" applyNumberFormat="1" applyFont="1" applyFill="1" applyBorder="1" applyAlignment="1" applyProtection="1">
      <alignment vertical="center" wrapText="1"/>
    </xf>
    <xf numFmtId="0" fontId="48" fillId="3" borderId="36" xfId="8" applyFont="1" applyFill="1" applyBorder="1" applyAlignment="1" applyProtection="1">
      <alignment horizontal="center" vertical="center" wrapText="1"/>
    </xf>
    <xf numFmtId="0" fontId="62" fillId="0" borderId="73" xfId="8" applyFont="1" applyFill="1" applyBorder="1" applyAlignment="1" applyProtection="1">
      <alignment vertical="center" wrapText="1"/>
    </xf>
    <xf numFmtId="0" fontId="63" fillId="0" borderId="7" xfId="8" applyFont="1" applyFill="1" applyBorder="1" applyAlignment="1" applyProtection="1">
      <alignment horizontal="left" vertical="center" wrapText="1"/>
    </xf>
    <xf numFmtId="0" fontId="63" fillId="0" borderId="1" xfId="8" applyFont="1" applyFill="1" applyBorder="1" applyAlignment="1" applyProtection="1">
      <alignment horizontal="left" vertical="center" wrapText="1"/>
    </xf>
    <xf numFmtId="0" fontId="63" fillId="0" borderId="5" xfId="8" applyFont="1" applyFill="1" applyBorder="1" applyAlignment="1" applyProtection="1">
      <alignment horizontal="left" vertical="center" wrapText="1"/>
    </xf>
    <xf numFmtId="3" fontId="48" fillId="0" borderId="38" xfId="8" applyNumberFormat="1" applyFont="1" applyFill="1" applyBorder="1" applyAlignment="1" applyProtection="1">
      <alignment horizontal="center" vertical="center" wrapText="1"/>
    </xf>
    <xf numFmtId="44" fontId="61" fillId="0" borderId="72" xfId="9" applyFont="1" applyFill="1" applyBorder="1" applyAlignment="1" applyProtection="1">
      <alignment horizontal="center" vertical="center" wrapText="1"/>
    </xf>
    <xf numFmtId="44" fontId="5" fillId="0" borderId="72" xfId="9" applyFont="1" applyFill="1" applyBorder="1" applyAlignment="1" applyProtection="1">
      <alignment horizontal="center" vertical="center" wrapText="1"/>
    </xf>
    <xf numFmtId="44" fontId="3" fillId="0" borderId="9" xfId="9" applyFont="1" applyFill="1" applyBorder="1" applyAlignment="1" applyProtection="1">
      <alignment horizontal="center" vertical="center" wrapText="1"/>
    </xf>
    <xf numFmtId="44" fontId="5" fillId="0" borderId="38" xfId="9" applyFont="1" applyFill="1" applyBorder="1" applyAlignment="1" applyProtection="1">
      <alignment horizontal="center" vertical="center" wrapText="1"/>
    </xf>
    <xf numFmtId="44" fontId="62" fillId="0" borderId="61" xfId="9" applyFont="1" applyFill="1" applyBorder="1" applyAlignment="1" applyProtection="1">
      <alignment horizontal="center" vertical="center" wrapText="1"/>
    </xf>
    <xf numFmtId="44" fontId="63" fillId="0" borderId="67" xfId="9" applyFont="1" applyFill="1" applyBorder="1" applyAlignment="1" applyProtection="1">
      <alignment horizontal="center" vertical="center" wrapText="1"/>
    </xf>
    <xf numFmtId="0" fontId="12" fillId="0" borderId="1" xfId="8" applyFont="1" applyFill="1" applyBorder="1" applyProtection="1"/>
    <xf numFmtId="0" fontId="63" fillId="0" borderId="69" xfId="8" applyFont="1" applyFill="1" applyBorder="1" applyAlignment="1" applyProtection="1">
      <alignment horizontal="left" vertical="center" wrapText="1"/>
    </xf>
    <xf numFmtId="3" fontId="48" fillId="0" borderId="38" xfId="8" applyNumberFormat="1" applyFont="1" applyFill="1" applyBorder="1" applyAlignment="1" applyProtection="1">
      <alignment horizontal="center" vertical="center"/>
    </xf>
    <xf numFmtId="44" fontId="5" fillId="0" borderId="37" xfId="9" applyFont="1" applyFill="1" applyBorder="1" applyAlignment="1" applyProtection="1">
      <alignment horizontal="center" vertical="center" wrapText="1"/>
    </xf>
    <xf numFmtId="44" fontId="12" fillId="0" borderId="3" xfId="8" applyNumberFormat="1" applyFont="1" applyFill="1" applyBorder="1" applyProtection="1"/>
    <xf numFmtId="44" fontId="63" fillId="0" borderId="63" xfId="9" applyFont="1" applyFill="1" applyBorder="1" applyAlignment="1" applyProtection="1">
      <alignment horizontal="center" vertical="center" wrapText="1"/>
    </xf>
    <xf numFmtId="44" fontId="3" fillId="0" borderId="72" xfId="9" applyFont="1" applyFill="1" applyBorder="1" applyAlignment="1" applyProtection="1">
      <alignment horizontal="center" vertical="center" wrapText="1"/>
    </xf>
    <xf numFmtId="44" fontId="63" fillId="0" borderId="61" xfId="9" applyFont="1" applyFill="1" applyBorder="1" applyAlignment="1" applyProtection="1">
      <alignment horizontal="center" vertical="center" wrapText="1"/>
    </xf>
    <xf numFmtId="44" fontId="3" fillId="0" borderId="37" xfId="9" applyFont="1" applyFill="1" applyBorder="1" applyAlignment="1" applyProtection="1">
      <alignment horizontal="center" vertical="center" wrapText="1"/>
    </xf>
    <xf numFmtId="3" fontId="14" fillId="15" borderId="2" xfId="4" applyNumberFormat="1" applyFont="1" applyFill="1" applyBorder="1" applyAlignment="1" applyProtection="1">
      <alignment horizontal="center" vertical="center"/>
    </xf>
    <xf numFmtId="3" fontId="14" fillId="15" borderId="29" xfId="4" applyNumberFormat="1" applyFont="1" applyFill="1" applyBorder="1" applyAlignment="1" applyProtection="1">
      <alignment horizontal="center" vertical="center"/>
    </xf>
    <xf numFmtId="3" fontId="14" fillId="15" borderId="3" xfId="4" applyNumberFormat="1" applyFont="1" applyFill="1" applyBorder="1" applyAlignment="1" applyProtection="1">
      <alignment horizontal="center" vertical="center"/>
    </xf>
    <xf numFmtId="3" fontId="14" fillId="15" borderId="28" xfId="4" applyNumberFormat="1" applyFont="1" applyFill="1" applyBorder="1" applyAlignment="1" applyProtection="1">
      <alignment horizontal="center" vertical="center"/>
    </xf>
    <xf numFmtId="3" fontId="14" fillId="15" borderId="1" xfId="4" applyNumberFormat="1" applyFont="1" applyFill="1" applyBorder="1" applyAlignment="1" applyProtection="1">
      <alignment horizontal="center" vertical="center"/>
    </xf>
    <xf numFmtId="2" fontId="14" fillId="15" borderId="58" xfId="4" applyNumberFormat="1" applyFont="1" applyFill="1" applyBorder="1" applyAlignment="1" applyProtection="1">
      <alignment horizontal="center" vertical="center"/>
    </xf>
    <xf numFmtId="4" fontId="14" fillId="15" borderId="55" xfId="6" applyNumberFormat="1" applyFont="1" applyFill="1" applyBorder="1" applyAlignment="1" applyProtection="1">
      <alignment horizontal="center" vertical="center"/>
    </xf>
    <xf numFmtId="10" fontId="14" fillId="15" borderId="58" xfId="5" applyNumberFormat="1" applyFont="1" applyFill="1" applyBorder="1" applyAlignment="1" applyProtection="1">
      <alignment horizontal="center" vertical="center"/>
    </xf>
    <xf numFmtId="3" fontId="13" fillId="15" borderId="58" xfId="4" applyNumberFormat="1" applyFont="1" applyFill="1" applyBorder="1" applyAlignment="1" applyProtection="1">
      <alignment horizontal="center" vertical="center"/>
    </xf>
    <xf numFmtId="3" fontId="14" fillId="15" borderId="11" xfId="4" applyNumberFormat="1" applyFont="1" applyFill="1" applyBorder="1" applyAlignment="1" applyProtection="1">
      <alignment horizontal="center" vertical="center"/>
    </xf>
    <xf numFmtId="1" fontId="14" fillId="15" borderId="1" xfId="4" applyNumberFormat="1" applyFont="1" applyFill="1" applyBorder="1" applyAlignment="1" applyProtection="1">
      <alignment horizontal="center" vertical="center"/>
    </xf>
    <xf numFmtId="1" fontId="14" fillId="15" borderId="55" xfId="4" applyNumberFormat="1" applyFont="1" applyFill="1" applyBorder="1" applyAlignment="1" applyProtection="1">
      <alignment horizontal="center" vertical="center"/>
    </xf>
    <xf numFmtId="4" fontId="14" fillId="15" borderId="58" xfId="6" applyNumberFormat="1" applyFont="1" applyFill="1" applyBorder="1" applyAlignment="1" applyProtection="1">
      <alignment horizontal="center" vertical="center"/>
    </xf>
    <xf numFmtId="10" fontId="14" fillId="15" borderId="28" xfId="5" applyNumberFormat="1" applyFont="1" applyFill="1" applyBorder="1" applyAlignment="1" applyProtection="1">
      <alignment horizontal="center" vertical="center"/>
    </xf>
    <xf numFmtId="3" fontId="13" fillId="15" borderId="61" xfId="4" applyNumberFormat="1" applyFont="1" applyFill="1" applyBorder="1" applyAlignment="1" applyProtection="1">
      <alignment horizontal="center" vertical="center"/>
    </xf>
    <xf numFmtId="3" fontId="14" fillId="15" borderId="72" xfId="4" applyNumberFormat="1" applyFont="1" applyFill="1" applyBorder="1" applyAlignment="1" applyProtection="1">
      <alignment horizontal="center" vertical="center"/>
    </xf>
    <xf numFmtId="3" fontId="14" fillId="15" borderId="73" xfId="4" applyNumberFormat="1" applyFont="1" applyFill="1" applyBorder="1" applyAlignment="1" applyProtection="1">
      <alignment horizontal="center" vertical="center"/>
    </xf>
    <xf numFmtId="3" fontId="14" fillId="15" borderId="36" xfId="4" applyNumberFormat="1" applyFont="1" applyFill="1" applyBorder="1" applyAlignment="1" applyProtection="1">
      <alignment horizontal="center" vertical="center"/>
    </xf>
    <xf numFmtId="3" fontId="14" fillId="15" borderId="70" xfId="4" applyNumberFormat="1" applyFont="1" applyFill="1" applyBorder="1" applyAlignment="1" applyProtection="1">
      <alignment horizontal="center" vertical="center"/>
    </xf>
    <xf numFmtId="3" fontId="14" fillId="15" borderId="37" xfId="4" applyNumberFormat="1" applyFont="1" applyFill="1" applyBorder="1" applyAlignment="1" applyProtection="1">
      <alignment horizontal="center" vertical="center"/>
    </xf>
    <xf numFmtId="1" fontId="14" fillId="15" borderId="74" xfId="4" applyNumberFormat="1" applyFont="1" applyFill="1" applyBorder="1" applyAlignment="1" applyProtection="1">
      <alignment horizontal="center" vertical="center"/>
    </xf>
    <xf numFmtId="4" fontId="14" fillId="15" borderId="36" xfId="6" applyNumberFormat="1" applyFont="1" applyFill="1" applyBorder="1" applyAlignment="1" applyProtection="1">
      <alignment horizontal="center" vertical="center" wrapText="1"/>
    </xf>
    <xf numFmtId="10" fontId="14" fillId="15" borderId="61" xfId="5" applyNumberFormat="1" applyFont="1" applyFill="1" applyBorder="1" applyAlignment="1" applyProtection="1">
      <alignment horizontal="center" vertical="center"/>
    </xf>
    <xf numFmtId="0" fontId="74" fillId="0" borderId="0" xfId="0" applyFont="1" applyProtection="1"/>
    <xf numFmtId="0" fontId="75" fillId="0" borderId="0" xfId="0" applyFont="1" applyProtection="1"/>
    <xf numFmtId="0" fontId="76" fillId="0" borderId="0" xfId="0" applyFont="1" applyProtection="1"/>
    <xf numFmtId="0" fontId="74" fillId="0" borderId="0" xfId="0" applyFont="1" applyBorder="1" applyAlignment="1" applyProtection="1">
      <alignment horizontal="center" vertical="center"/>
    </xf>
    <xf numFmtId="0" fontId="19" fillId="0" borderId="0" xfId="0" applyFont="1" applyFill="1" applyProtection="1"/>
    <xf numFmtId="0" fontId="76" fillId="0" borderId="0" xfId="0" applyFont="1" applyBorder="1" applyProtection="1"/>
    <xf numFmtId="0" fontId="74" fillId="0" borderId="0" xfId="0" applyFont="1" applyBorder="1" applyProtection="1"/>
    <xf numFmtId="3" fontId="74" fillId="0" borderId="0" xfId="0" applyNumberFormat="1" applyFont="1" applyProtection="1"/>
    <xf numFmtId="0" fontId="74" fillId="0" borderId="0" xfId="0" applyFont="1" applyFill="1" applyBorder="1" applyProtection="1"/>
    <xf numFmtId="0" fontId="77" fillId="0" borderId="0" xfId="0" applyFont="1" applyAlignment="1" applyProtection="1">
      <alignment horizontal="center" vertical="center"/>
    </xf>
    <xf numFmtId="1" fontId="77" fillId="3" borderId="0" xfId="0" applyNumberFormat="1" applyFont="1" applyFill="1" applyBorder="1" applyAlignment="1" applyProtection="1">
      <alignment horizontal="center" vertical="center"/>
    </xf>
    <xf numFmtId="0" fontId="74" fillId="0" borderId="0" xfId="0" applyFont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 wrapText="1"/>
    </xf>
    <xf numFmtId="0" fontId="74" fillId="0" borderId="0" xfId="0" applyFont="1" applyFill="1" applyProtection="1"/>
    <xf numFmtId="0" fontId="19" fillId="0" borderId="0" xfId="0" applyFont="1" applyFill="1" applyAlignment="1" applyProtection="1">
      <alignment vertical="center"/>
    </xf>
    <xf numFmtId="0" fontId="79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/>
    <xf numFmtId="0" fontId="80" fillId="0" borderId="0" xfId="0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9" fillId="0" borderId="0" xfId="0" applyNumberFormat="1" applyFont="1" applyFill="1" applyProtection="1"/>
    <xf numFmtId="0" fontId="74" fillId="0" borderId="0" xfId="0" applyFont="1"/>
    <xf numFmtId="0" fontId="74" fillId="0" borderId="0" xfId="0" applyFont="1" applyFill="1" applyBorder="1"/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 wrapText="1"/>
    </xf>
    <xf numFmtId="0" fontId="8" fillId="2" borderId="11" xfId="0" applyFont="1" applyFill="1" applyBorder="1" applyAlignment="1" applyProtection="1">
      <alignment horizontal="center" vertical="center" wrapText="1"/>
    </xf>
    <xf numFmtId="0" fontId="9" fillId="2" borderId="11" xfId="0" applyFont="1" applyFill="1" applyBorder="1" applyAlignment="1" applyProtection="1">
      <alignment vertical="center"/>
    </xf>
    <xf numFmtId="0" fontId="13" fillId="0" borderId="11" xfId="0" applyFont="1" applyFill="1" applyBorder="1" applyAlignment="1" applyProtection="1">
      <alignment horizontal="center" vertical="center" wrapText="1"/>
    </xf>
    <xf numFmtId="0" fontId="14" fillId="0" borderId="11" xfId="0" applyFont="1" applyBorder="1" applyAlignment="1" applyProtection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4" fillId="2" borderId="2" xfId="0" applyFont="1" applyFill="1" applyBorder="1" applyAlignment="1" applyProtection="1">
      <alignment horizontal="center" vertical="center"/>
      <protection locked="0"/>
    </xf>
    <xf numFmtId="0" fontId="14" fillId="2" borderId="3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14" fontId="14" fillId="0" borderId="11" xfId="0" applyNumberFormat="1" applyFont="1" applyFill="1" applyBorder="1" applyAlignment="1" applyProtection="1">
      <alignment horizontal="center" vertical="center" wrapText="1"/>
    </xf>
    <xf numFmtId="0" fontId="17" fillId="2" borderId="1" xfId="3" applyFill="1" applyBorder="1" applyAlignment="1" applyProtection="1">
      <alignment horizontal="center" vertical="center"/>
      <protection locked="0"/>
    </xf>
    <xf numFmtId="0" fontId="18" fillId="2" borderId="2" xfId="3" applyFont="1" applyFill="1" applyBorder="1" applyAlignment="1" applyProtection="1">
      <alignment horizontal="center" vertical="center"/>
      <protection locked="0"/>
    </xf>
    <xf numFmtId="0" fontId="18" fillId="2" borderId="3" xfId="3" applyFont="1" applyFill="1" applyBorder="1" applyAlignment="1" applyProtection="1">
      <alignment horizontal="center" vertical="center"/>
      <protection locked="0"/>
    </xf>
    <xf numFmtId="49" fontId="13" fillId="0" borderId="11" xfId="0" applyNumberFormat="1" applyFont="1" applyFill="1" applyBorder="1" applyAlignment="1" applyProtection="1">
      <alignment horizontal="center" vertical="center" wrapText="1"/>
    </xf>
    <xf numFmtId="49" fontId="14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1" xfId="0" applyFont="1" applyFill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 vertical="center"/>
    </xf>
    <xf numFmtId="164" fontId="14" fillId="2" borderId="1" xfId="0" applyNumberFormat="1" applyFont="1" applyFill="1" applyBorder="1" applyAlignment="1" applyProtection="1">
      <alignment horizontal="center" vertical="center"/>
      <protection locked="0"/>
    </xf>
    <xf numFmtId="164" fontId="14" fillId="2" borderId="2" xfId="0" applyNumberFormat="1" applyFont="1" applyFill="1" applyBorder="1" applyAlignment="1" applyProtection="1">
      <alignment horizontal="center" vertical="center"/>
      <protection locked="0"/>
    </xf>
    <xf numFmtId="164" fontId="14" fillId="2" borderId="3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 applyProtection="1">
      <alignment horizontal="center" vertical="center" wrapText="1"/>
    </xf>
    <xf numFmtId="0" fontId="13" fillId="0" borderId="3" xfId="0" applyFont="1" applyFill="1" applyBorder="1" applyAlignment="1" applyProtection="1">
      <alignment horizontal="center" vertical="center" wrapText="1"/>
    </xf>
    <xf numFmtId="0" fontId="25" fillId="0" borderId="13" xfId="0" applyFont="1" applyFill="1" applyBorder="1" applyAlignment="1" applyProtection="1">
      <alignment horizontal="left" vertical="center" wrapText="1"/>
    </xf>
    <xf numFmtId="0" fontId="25" fillId="0" borderId="0" xfId="0" applyFont="1" applyFill="1" applyBorder="1" applyAlignment="1" applyProtection="1">
      <alignment horizontal="left" vertical="center" wrapText="1"/>
    </xf>
    <xf numFmtId="1" fontId="14" fillId="0" borderId="1" xfId="0" applyNumberFormat="1" applyFont="1" applyFill="1" applyBorder="1" applyAlignment="1" applyProtection="1">
      <alignment horizontal="center" vertical="center"/>
      <protection locked="0"/>
    </xf>
    <xf numFmtId="1" fontId="14" fillId="0" borderId="2" xfId="0" applyNumberFormat="1" applyFont="1" applyFill="1" applyBorder="1" applyAlignment="1" applyProtection="1">
      <alignment horizontal="center" vertical="center"/>
      <protection locked="0"/>
    </xf>
    <xf numFmtId="1" fontId="14" fillId="0" borderId="3" xfId="0" applyNumberFormat="1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</xf>
    <xf numFmtId="0" fontId="13" fillId="3" borderId="3" xfId="0" applyFont="1" applyFill="1" applyBorder="1" applyAlignment="1" applyProtection="1">
      <alignment horizontal="center" vertical="center"/>
    </xf>
    <xf numFmtId="0" fontId="49" fillId="0" borderId="0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horizontal="center" vertical="center"/>
    </xf>
    <xf numFmtId="0" fontId="43" fillId="2" borderId="11" xfId="0" applyFont="1" applyFill="1" applyBorder="1" applyAlignment="1" applyProtection="1">
      <alignment vertical="center"/>
    </xf>
    <xf numFmtId="0" fontId="5" fillId="6" borderId="36" xfId="0" applyFont="1" applyFill="1" applyBorder="1" applyAlignment="1" applyProtection="1">
      <alignment horizontal="center" vertical="center"/>
    </xf>
    <xf numFmtId="0" fontId="5" fillId="6" borderId="37" xfId="0" applyFont="1" applyFill="1" applyBorder="1" applyAlignment="1" applyProtection="1">
      <alignment horizontal="center" vertical="center"/>
    </xf>
    <xf numFmtId="0" fontId="5" fillId="6" borderId="34" xfId="0" applyFont="1" applyFill="1" applyBorder="1" applyAlignment="1" applyProtection="1">
      <alignment horizontal="center" vertical="center"/>
    </xf>
    <xf numFmtId="0" fontId="5" fillId="6" borderId="35" xfId="0" applyFont="1" applyFill="1" applyBorder="1" applyAlignment="1" applyProtection="1">
      <alignment horizontal="center" vertical="center"/>
    </xf>
    <xf numFmtId="0" fontId="13" fillId="4" borderId="36" xfId="0" applyFont="1" applyFill="1" applyBorder="1" applyAlignment="1" applyProtection="1">
      <alignment horizontal="center" vertical="center" wrapText="1"/>
    </xf>
    <xf numFmtId="0" fontId="13" fillId="4" borderId="37" xfId="0" applyFont="1" applyFill="1" applyBorder="1" applyAlignment="1" applyProtection="1">
      <alignment horizontal="center" vertical="center" wrapText="1"/>
    </xf>
    <xf numFmtId="0" fontId="13" fillId="4" borderId="38" xfId="0" applyFont="1" applyFill="1" applyBorder="1" applyAlignment="1" applyProtection="1">
      <alignment horizontal="center" vertical="center" wrapText="1"/>
    </xf>
    <xf numFmtId="0" fontId="13" fillId="4" borderId="36" xfId="0" applyFont="1" applyFill="1" applyBorder="1" applyAlignment="1" applyProtection="1">
      <alignment horizontal="center" vertical="center"/>
    </xf>
    <xf numFmtId="0" fontId="13" fillId="4" borderId="37" xfId="0" applyFont="1" applyFill="1" applyBorder="1" applyAlignment="1" applyProtection="1">
      <alignment horizontal="center" vertical="center"/>
    </xf>
    <xf numFmtId="0" fontId="13" fillId="4" borderId="38" xfId="0" applyFont="1" applyFill="1" applyBorder="1" applyAlignment="1" applyProtection="1">
      <alignment horizontal="center" vertical="center"/>
    </xf>
    <xf numFmtId="0" fontId="3" fillId="4" borderId="39" xfId="0" applyFont="1" applyFill="1" applyBorder="1" applyAlignment="1" applyProtection="1">
      <alignment horizontal="center" vertical="center" wrapText="1"/>
    </xf>
    <xf numFmtId="0" fontId="12" fillId="4" borderId="24" xfId="0" applyFont="1" applyFill="1" applyBorder="1" applyProtection="1"/>
    <xf numFmtId="0" fontId="3" fillId="4" borderId="24" xfId="0" applyFont="1" applyFill="1" applyBorder="1" applyAlignment="1" applyProtection="1">
      <alignment horizontal="center" vertical="center" wrapText="1"/>
    </xf>
    <xf numFmtId="0" fontId="3" fillId="4" borderId="23" xfId="0" applyFont="1" applyFill="1" applyBorder="1" applyAlignment="1" applyProtection="1">
      <alignment horizontal="center" vertical="center" wrapText="1"/>
    </xf>
    <xf numFmtId="0" fontId="3" fillId="4" borderId="40" xfId="0" applyFont="1" applyFill="1" applyBorder="1" applyAlignment="1" applyProtection="1">
      <alignment horizontal="center" vertical="center" wrapText="1"/>
    </xf>
    <xf numFmtId="0" fontId="3" fillId="6" borderId="21" xfId="0" applyFont="1" applyFill="1" applyBorder="1" applyAlignment="1" applyProtection="1">
      <alignment horizontal="center" vertical="center" wrapText="1"/>
    </xf>
    <xf numFmtId="0" fontId="12" fillId="6" borderId="42" xfId="0" applyFont="1" applyFill="1" applyBorder="1" applyAlignment="1" applyProtection="1">
      <alignment horizontal="center" vertical="center" wrapText="1"/>
    </xf>
    <xf numFmtId="0" fontId="3" fillId="6" borderId="35" xfId="0" applyFont="1" applyFill="1" applyBorder="1" applyAlignment="1" applyProtection="1">
      <alignment horizontal="center" vertical="center" wrapText="1"/>
    </xf>
    <xf numFmtId="0" fontId="3" fillId="6" borderId="49" xfId="0" applyFont="1" applyFill="1" applyBorder="1" applyAlignment="1" applyProtection="1">
      <alignment horizontal="center" vertical="center" wrapText="1"/>
    </xf>
    <xf numFmtId="0" fontId="28" fillId="0" borderId="33" xfId="0" applyFont="1" applyFill="1" applyBorder="1" applyAlignment="1" applyProtection="1">
      <alignment horizontal="center" vertical="center" wrapText="1"/>
    </xf>
    <xf numFmtId="0" fontId="28" fillId="0" borderId="35" xfId="0" applyFont="1" applyFill="1" applyBorder="1" applyAlignment="1" applyProtection="1">
      <alignment horizontal="center" vertical="center" wrapText="1"/>
    </xf>
    <xf numFmtId="0" fontId="28" fillId="0" borderId="54" xfId="0" applyFont="1" applyFill="1" applyBorder="1" applyAlignment="1" applyProtection="1">
      <alignment horizontal="center" vertical="center" wrapText="1"/>
    </xf>
    <xf numFmtId="0" fontId="28" fillId="0" borderId="56" xfId="0" applyFont="1" applyFill="1" applyBorder="1" applyAlignment="1" applyProtection="1">
      <alignment horizontal="center" vertical="center" wrapText="1"/>
    </xf>
    <xf numFmtId="0" fontId="28" fillId="0" borderId="45" xfId="0" applyFont="1" applyFill="1" applyBorder="1" applyAlignment="1" applyProtection="1">
      <alignment horizontal="center" vertical="center" wrapText="1"/>
    </xf>
    <xf numFmtId="0" fontId="28" fillId="0" borderId="49" xfId="0" applyFont="1" applyFill="1" applyBorder="1" applyAlignment="1" applyProtection="1">
      <alignment horizontal="center" vertical="center" wrapText="1"/>
    </xf>
    <xf numFmtId="0" fontId="6" fillId="2" borderId="36" xfId="0" applyFont="1" applyFill="1" applyBorder="1" applyAlignment="1" applyProtection="1">
      <alignment horizontal="center" vertical="center"/>
      <protection locked="0"/>
    </xf>
    <xf numFmtId="0" fontId="6" fillId="2" borderId="38" xfId="0" applyFont="1" applyFill="1" applyBorder="1" applyAlignment="1" applyProtection="1">
      <alignment horizontal="center" vertical="center"/>
      <protection locked="0"/>
    </xf>
    <xf numFmtId="49" fontId="13" fillId="0" borderId="0" xfId="0" applyNumberFormat="1" applyFont="1" applyFill="1" applyBorder="1" applyAlignment="1" applyProtection="1">
      <alignment horizontal="center" vertical="center" wrapText="1"/>
    </xf>
    <xf numFmtId="0" fontId="13" fillId="0" borderId="28" xfId="0" applyFont="1" applyFill="1" applyBorder="1" applyAlignment="1" applyProtection="1">
      <alignment horizontal="left" vertical="center"/>
    </xf>
    <xf numFmtId="0" fontId="13" fillId="0" borderId="2" xfId="0" applyFont="1" applyFill="1" applyBorder="1" applyAlignment="1" applyProtection="1">
      <alignment horizontal="left" vertical="center"/>
    </xf>
    <xf numFmtId="0" fontId="13" fillId="0" borderId="3" xfId="0" applyFont="1" applyFill="1" applyBorder="1" applyAlignment="1" applyProtection="1">
      <alignment horizontal="left" vertical="center"/>
    </xf>
    <xf numFmtId="10" fontId="14" fillId="6" borderId="35" xfId="2" applyNumberFormat="1" applyFont="1" applyFill="1" applyBorder="1" applyAlignment="1" applyProtection="1">
      <alignment horizontal="center" vertical="center"/>
    </xf>
    <xf numFmtId="10" fontId="14" fillId="6" borderId="41" xfId="2" applyNumberFormat="1" applyFont="1" applyFill="1" applyBorder="1" applyAlignment="1" applyProtection="1">
      <alignment horizontal="center" vertical="center"/>
    </xf>
    <xf numFmtId="0" fontId="34" fillId="6" borderId="36" xfId="0" applyFont="1" applyFill="1" applyBorder="1" applyAlignment="1" applyProtection="1">
      <alignment horizontal="center" vertical="center" wrapText="1"/>
    </xf>
    <xf numFmtId="0" fontId="34" fillId="6" borderId="37" xfId="0" applyFont="1" applyFill="1" applyBorder="1" applyAlignment="1" applyProtection="1">
      <alignment horizontal="center" vertical="center" wrapText="1"/>
    </xf>
    <xf numFmtId="0" fontId="34" fillId="6" borderId="34" xfId="0" applyFont="1" applyFill="1" applyBorder="1" applyAlignment="1" applyProtection="1">
      <alignment horizontal="center" vertical="center" wrapText="1"/>
    </xf>
    <xf numFmtId="0" fontId="34" fillId="6" borderId="35" xfId="0" applyFont="1" applyFill="1" applyBorder="1" applyAlignment="1" applyProtection="1">
      <alignment horizontal="center" vertical="center" wrapText="1"/>
    </xf>
    <xf numFmtId="0" fontId="37" fillId="4" borderId="36" xfId="0" applyFont="1" applyFill="1" applyBorder="1" applyAlignment="1" applyProtection="1">
      <alignment horizontal="center" vertical="center"/>
    </xf>
    <xf numFmtId="0" fontId="37" fillId="4" borderId="37" xfId="0" applyFont="1" applyFill="1" applyBorder="1" applyAlignment="1" applyProtection="1">
      <alignment horizontal="center" vertical="center"/>
    </xf>
    <xf numFmtId="0" fontId="37" fillId="4" borderId="38" xfId="0" applyFont="1" applyFill="1" applyBorder="1" applyAlignment="1" applyProtection="1">
      <alignment horizontal="center" vertical="center"/>
    </xf>
    <xf numFmtId="10" fontId="13" fillId="6" borderId="20" xfId="2" applyNumberFormat="1" applyFont="1" applyFill="1" applyBorder="1" applyAlignment="1" applyProtection="1">
      <alignment horizontal="center" vertical="center" wrapText="1"/>
    </xf>
    <xf numFmtId="10" fontId="13" fillId="6" borderId="52" xfId="2" applyNumberFormat="1" applyFont="1" applyFill="1" applyBorder="1" applyAlignment="1" applyProtection="1">
      <alignment horizontal="center" vertical="center" wrapText="1"/>
    </xf>
    <xf numFmtId="0" fontId="34" fillId="6" borderId="0" xfId="0" applyFont="1" applyFill="1" applyBorder="1" applyAlignment="1" applyProtection="1">
      <alignment horizontal="center" vertical="center" wrapText="1"/>
    </xf>
    <xf numFmtId="0" fontId="34" fillId="6" borderId="56" xfId="0" applyFont="1" applyFill="1" applyBorder="1" applyAlignment="1" applyProtection="1">
      <alignment horizontal="center" vertical="center" wrapText="1"/>
    </xf>
    <xf numFmtId="10" fontId="13" fillId="6" borderId="44" xfId="2" applyNumberFormat="1" applyFont="1" applyFill="1" applyBorder="1" applyAlignment="1" applyProtection="1">
      <alignment horizontal="center" vertical="center" wrapText="1"/>
    </xf>
    <xf numFmtId="10" fontId="3" fillId="6" borderId="51" xfId="2" applyNumberFormat="1" applyFont="1" applyFill="1" applyBorder="1" applyAlignment="1" applyProtection="1">
      <alignment horizontal="center" vertical="center" wrapText="1"/>
    </xf>
    <xf numFmtId="0" fontId="14" fillId="6" borderId="35" xfId="0" applyFont="1" applyFill="1" applyBorder="1" applyAlignment="1" applyProtection="1">
      <alignment horizontal="center" vertical="center"/>
    </xf>
    <xf numFmtId="0" fontId="14" fillId="6" borderId="56" xfId="0" applyFont="1" applyFill="1" applyBorder="1" applyAlignment="1" applyProtection="1">
      <alignment horizontal="center" vertical="center"/>
    </xf>
    <xf numFmtId="0" fontId="14" fillId="6" borderId="41" xfId="0" applyFont="1" applyFill="1" applyBorder="1" applyAlignment="1" applyProtection="1">
      <alignment horizontal="center" vertical="center"/>
    </xf>
    <xf numFmtId="0" fontId="31" fillId="0" borderId="36" xfId="0" applyFont="1" applyFill="1" applyBorder="1" applyAlignment="1" applyProtection="1">
      <alignment horizontal="center" vertical="center"/>
    </xf>
    <xf numFmtId="0" fontId="31" fillId="0" borderId="62" xfId="0" applyFont="1" applyFill="1" applyBorder="1" applyAlignment="1" applyProtection="1">
      <alignment horizontal="center" vertical="center"/>
    </xf>
    <xf numFmtId="0" fontId="3" fillId="4" borderId="43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4" borderId="21" xfId="0" applyFont="1" applyFill="1" applyBorder="1" applyAlignment="1" applyProtection="1">
      <alignment horizontal="center" vertical="center"/>
    </xf>
    <xf numFmtId="0" fontId="3" fillId="4" borderId="22" xfId="0" applyFont="1" applyFill="1" applyBorder="1" applyAlignment="1" applyProtection="1">
      <alignment horizontal="center" vertical="center"/>
    </xf>
    <xf numFmtId="0" fontId="3" fillId="4" borderId="42" xfId="0" applyFont="1" applyFill="1" applyBorder="1" applyAlignment="1" applyProtection="1">
      <alignment horizontal="center" vertical="center"/>
    </xf>
    <xf numFmtId="0" fontId="30" fillId="0" borderId="33" xfId="0" applyFont="1" applyFill="1" applyBorder="1" applyAlignment="1" applyProtection="1">
      <alignment horizontal="center" vertical="center"/>
    </xf>
    <xf numFmtId="0" fontId="30" fillId="0" borderId="35" xfId="0" applyFont="1" applyFill="1" applyBorder="1" applyAlignment="1" applyProtection="1">
      <alignment horizontal="center" vertical="center"/>
    </xf>
    <xf numFmtId="0" fontId="30" fillId="0" borderId="54" xfId="0" applyFont="1" applyFill="1" applyBorder="1" applyAlignment="1" applyProtection="1">
      <alignment horizontal="center" vertical="center"/>
    </xf>
    <xf numFmtId="0" fontId="30" fillId="0" borderId="56" xfId="0" applyFont="1" applyFill="1" applyBorder="1" applyAlignment="1" applyProtection="1">
      <alignment horizontal="center" vertical="center"/>
    </xf>
    <xf numFmtId="0" fontId="31" fillId="0" borderId="37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31" fillId="0" borderId="33" xfId="0" applyFont="1" applyFill="1" applyBorder="1" applyAlignment="1" applyProtection="1">
      <alignment horizontal="center" vertical="center"/>
    </xf>
    <xf numFmtId="0" fontId="31" fillId="0" borderId="34" xfId="0" applyFont="1" applyFill="1" applyBorder="1" applyAlignment="1" applyProtection="1">
      <alignment horizontal="center" vertical="center"/>
    </xf>
    <xf numFmtId="0" fontId="34" fillId="6" borderId="33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 applyProtection="1">
      <alignment horizontal="center" vertical="center" wrapText="1"/>
    </xf>
    <xf numFmtId="0" fontId="0" fillId="0" borderId="52" xfId="0" applyFill="1" applyBorder="1" applyAlignment="1" applyProtection="1">
      <alignment horizontal="center" vertical="center" wrapText="1"/>
    </xf>
    <xf numFmtId="0" fontId="0" fillId="0" borderId="52" xfId="0" applyBorder="1" applyAlignment="1" applyProtection="1">
      <alignment horizontal="center" vertical="center" wrapText="1"/>
    </xf>
    <xf numFmtId="9" fontId="44" fillId="4" borderId="36" xfId="2" applyFont="1" applyFill="1" applyBorder="1" applyAlignment="1" applyProtection="1">
      <alignment horizontal="center" vertical="center"/>
    </xf>
    <xf numFmtId="9" fontId="44" fillId="4" borderId="38" xfId="2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2" xfId="0" applyFont="1" applyFill="1" applyBorder="1" applyAlignment="1" applyProtection="1">
      <alignment horizontal="center" vertical="center"/>
    </xf>
    <xf numFmtId="0" fontId="14" fillId="0" borderId="3" xfId="0" applyFont="1" applyFill="1" applyBorder="1" applyAlignment="1" applyProtection="1">
      <alignment horizontal="center" vertic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1" fontId="14" fillId="0" borderId="2" xfId="0" applyNumberFormat="1" applyFont="1" applyFill="1" applyBorder="1" applyAlignment="1" applyProtection="1">
      <alignment horizontal="center" vertical="center"/>
    </xf>
    <xf numFmtId="1" fontId="14" fillId="0" borderId="3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6" fillId="5" borderId="33" xfId="0" applyFont="1" applyFill="1" applyBorder="1" applyAlignment="1" applyProtection="1">
      <alignment horizontal="center" vertical="center" wrapText="1"/>
    </xf>
    <xf numFmtId="0" fontId="6" fillId="5" borderId="34" xfId="0" applyFont="1" applyFill="1" applyBorder="1" applyAlignment="1" applyProtection="1">
      <alignment horizontal="center" vertical="center" wrapText="1"/>
    </xf>
    <xf numFmtId="0" fontId="6" fillId="5" borderId="35" xfId="0" applyFont="1" applyFill="1" applyBorder="1" applyAlignment="1" applyProtection="1">
      <alignment horizontal="center" vertical="center" wrapText="1"/>
    </xf>
    <xf numFmtId="0" fontId="6" fillId="5" borderId="54" xfId="0" applyFont="1" applyFill="1" applyBorder="1" applyAlignment="1" applyProtection="1">
      <alignment horizontal="center" vertical="center" wrapText="1"/>
    </xf>
    <xf numFmtId="0" fontId="6" fillId="5" borderId="0" xfId="0" applyFont="1" applyFill="1" applyBorder="1" applyAlignment="1" applyProtection="1">
      <alignment horizontal="center" vertical="center" wrapText="1"/>
    </xf>
    <xf numFmtId="0" fontId="6" fillId="5" borderId="56" xfId="0" applyFont="1" applyFill="1" applyBorder="1" applyAlignment="1" applyProtection="1">
      <alignment horizontal="center" vertical="center" wrapText="1"/>
    </xf>
    <xf numFmtId="0" fontId="6" fillId="5" borderId="36" xfId="0" applyFont="1" applyFill="1" applyBorder="1" applyAlignment="1" applyProtection="1">
      <alignment horizontal="center" vertical="center" wrapText="1"/>
    </xf>
    <xf numFmtId="0" fontId="6" fillId="5" borderId="37" xfId="0" applyFont="1" applyFill="1" applyBorder="1" applyAlignment="1" applyProtection="1">
      <alignment horizontal="center" vertical="center" wrapText="1"/>
    </xf>
    <xf numFmtId="0" fontId="6" fillId="5" borderId="38" xfId="0" applyFont="1" applyFill="1" applyBorder="1" applyAlignment="1" applyProtection="1">
      <alignment horizontal="center" vertical="center" wrapText="1"/>
    </xf>
    <xf numFmtId="0" fontId="32" fillId="4" borderId="45" xfId="0" applyFont="1" applyFill="1" applyBorder="1" applyAlignment="1" applyProtection="1">
      <alignment horizontal="center" vertical="center"/>
    </xf>
    <xf numFmtId="0" fontId="32" fillId="4" borderId="49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</xf>
    <xf numFmtId="0" fontId="32" fillId="4" borderId="62" xfId="0" applyFont="1" applyFill="1" applyBorder="1" applyAlignment="1" applyProtection="1">
      <alignment horizontal="center" vertical="center"/>
    </xf>
    <xf numFmtId="0" fontId="30" fillId="0" borderId="34" xfId="0" applyFont="1" applyFill="1" applyBorder="1" applyAlignment="1" applyProtection="1">
      <alignment horizontal="center" vertical="center"/>
    </xf>
    <xf numFmtId="0" fontId="30" fillId="0" borderId="54" xfId="0" applyFont="1" applyFill="1" applyBorder="1" applyAlignment="1" applyProtection="1">
      <alignment horizontal="center" vertical="center" wrapText="1"/>
    </xf>
    <xf numFmtId="0" fontId="30" fillId="0" borderId="56" xfId="0" applyFont="1" applyFill="1" applyBorder="1" applyAlignment="1" applyProtection="1">
      <alignment horizontal="center" vertical="center" wrapText="1"/>
    </xf>
    <xf numFmtId="0" fontId="13" fillId="0" borderId="30" xfId="0" applyFont="1" applyFill="1" applyBorder="1" applyAlignment="1" applyProtection="1">
      <alignment horizontal="left" vertical="center"/>
    </xf>
    <xf numFmtId="0" fontId="13" fillId="0" borderId="31" xfId="0" applyFont="1" applyFill="1" applyBorder="1" applyAlignment="1" applyProtection="1">
      <alignment horizontal="left" vertical="center"/>
    </xf>
    <xf numFmtId="0" fontId="13" fillId="0" borderId="21" xfId="0" applyFont="1" applyFill="1" applyBorder="1" applyAlignment="1" applyProtection="1">
      <alignment horizontal="left" vertical="center"/>
    </xf>
    <xf numFmtId="0" fontId="13" fillId="0" borderId="22" xfId="0" applyFont="1" applyFill="1" applyBorder="1" applyAlignment="1" applyProtection="1">
      <alignment horizontal="left" vertical="center"/>
    </xf>
    <xf numFmtId="0" fontId="13" fillId="0" borderId="23" xfId="0" applyFont="1" applyFill="1" applyBorder="1" applyAlignment="1" applyProtection="1">
      <alignment horizontal="left" vertical="center"/>
    </xf>
    <xf numFmtId="0" fontId="53" fillId="6" borderId="39" xfId="0" applyFont="1" applyFill="1" applyBorder="1" applyAlignment="1" applyProtection="1">
      <alignment horizontal="center" vertical="center" wrapText="1"/>
    </xf>
    <xf numFmtId="0" fontId="53" fillId="6" borderId="55" xfId="0" applyFont="1" applyFill="1" applyBorder="1" applyAlignment="1" applyProtection="1">
      <alignment horizontal="center" vertical="center" wrapText="1"/>
    </xf>
    <xf numFmtId="0" fontId="53" fillId="6" borderId="24" xfId="0" applyFont="1" applyFill="1" applyBorder="1" applyAlignment="1" applyProtection="1">
      <alignment horizontal="center" vertical="center" wrapText="1"/>
    </xf>
    <xf numFmtId="0" fontId="53" fillId="6" borderId="29" xfId="0" applyFont="1" applyFill="1" applyBorder="1" applyAlignment="1" applyProtection="1">
      <alignment horizontal="center" vertical="center" wrapText="1"/>
    </xf>
    <xf numFmtId="49" fontId="27" fillId="0" borderId="0" xfId="0" applyNumberFormat="1" applyFont="1" applyFill="1" applyBorder="1" applyAlignment="1" applyProtection="1">
      <alignment horizontal="center" vertical="center" wrapText="1"/>
    </xf>
    <xf numFmtId="0" fontId="13" fillId="4" borderId="54" xfId="0" applyFont="1" applyFill="1" applyBorder="1" applyAlignment="1" applyProtection="1">
      <alignment horizontal="center" vertical="center" wrapText="1"/>
    </xf>
    <xf numFmtId="0" fontId="13" fillId="4" borderId="0" xfId="0" applyFont="1" applyFill="1" applyBorder="1" applyAlignment="1" applyProtection="1">
      <alignment horizontal="center" vertical="center" wrapText="1"/>
    </xf>
    <xf numFmtId="0" fontId="13" fillId="4" borderId="34" xfId="0" applyFont="1" applyFill="1" applyBorder="1" applyAlignment="1" applyProtection="1">
      <alignment horizontal="center" vertical="center" wrapText="1"/>
    </xf>
    <xf numFmtId="0" fontId="13" fillId="4" borderId="35" xfId="0" applyFont="1" applyFill="1" applyBorder="1" applyAlignment="1" applyProtection="1">
      <alignment horizontal="center" vertical="center" wrapText="1"/>
    </xf>
    <xf numFmtId="0" fontId="3" fillId="6" borderId="33" xfId="0" applyFont="1" applyFill="1" applyBorder="1" applyAlignment="1" applyProtection="1">
      <alignment horizontal="center" vertical="center" wrapText="1"/>
    </xf>
    <xf numFmtId="0" fontId="12" fillId="6" borderId="35" xfId="0" applyFont="1" applyFill="1" applyBorder="1" applyAlignment="1" applyProtection="1">
      <alignment horizontal="center" vertical="center" wrapText="1"/>
    </xf>
    <xf numFmtId="10" fontId="13" fillId="0" borderId="0" xfId="2" applyNumberFormat="1" applyFont="1" applyFill="1" applyBorder="1" applyAlignment="1" applyProtection="1">
      <alignment horizontal="center" vertical="center"/>
    </xf>
    <xf numFmtId="0" fontId="34" fillId="6" borderId="37" xfId="0" applyFont="1" applyFill="1" applyBorder="1" applyAlignment="1" applyProtection="1">
      <alignment horizontal="center" vertical="center"/>
    </xf>
    <xf numFmtId="0" fontId="34" fillId="6" borderId="34" xfId="0" applyFont="1" applyFill="1" applyBorder="1" applyAlignment="1" applyProtection="1">
      <alignment horizontal="center" vertical="center"/>
    </xf>
    <xf numFmtId="0" fontId="34" fillId="6" borderId="35" xfId="0" applyFont="1" applyFill="1" applyBorder="1" applyAlignment="1" applyProtection="1">
      <alignment horizontal="center" vertical="center"/>
    </xf>
    <xf numFmtId="0" fontId="34" fillId="6" borderId="0" xfId="0" applyFont="1" applyFill="1" applyBorder="1" applyAlignment="1" applyProtection="1">
      <alignment horizontal="center" vertical="center"/>
    </xf>
    <xf numFmtId="0" fontId="34" fillId="6" borderId="56" xfId="0" applyFont="1" applyFill="1" applyBorder="1" applyAlignment="1" applyProtection="1">
      <alignment horizontal="center" vertical="center"/>
    </xf>
    <xf numFmtId="0" fontId="34" fillId="6" borderId="33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53" fillId="6" borderId="75" xfId="0" applyFont="1" applyFill="1" applyBorder="1" applyAlignment="1" applyProtection="1">
      <alignment horizontal="center" vertical="center" wrapText="1"/>
    </xf>
    <xf numFmtId="0" fontId="53" fillId="6" borderId="27" xfId="0" applyFont="1" applyFill="1" applyBorder="1" applyAlignment="1" applyProtection="1">
      <alignment horizontal="center" vertical="center" wrapText="1"/>
    </xf>
    <xf numFmtId="3" fontId="40" fillId="5" borderId="33" xfId="1" applyNumberFormat="1" applyFont="1" applyFill="1" applyBorder="1" applyAlignment="1" applyProtection="1">
      <alignment horizontal="center" vertical="center" wrapText="1"/>
    </xf>
    <xf numFmtId="3" fontId="40" fillId="5" borderId="34" xfId="1" applyNumberFormat="1" applyFont="1" applyFill="1" applyBorder="1" applyAlignment="1" applyProtection="1">
      <alignment horizontal="center" vertical="center" wrapText="1"/>
    </xf>
    <xf numFmtId="3" fontId="40" fillId="5" borderId="35" xfId="1" applyNumberFormat="1" applyFont="1" applyFill="1" applyBorder="1" applyAlignment="1" applyProtection="1">
      <alignment horizontal="center" vertical="center" wrapText="1"/>
    </xf>
    <xf numFmtId="3" fontId="40" fillId="5" borderId="45" xfId="1" applyNumberFormat="1" applyFont="1" applyFill="1" applyBorder="1" applyAlignment="1" applyProtection="1">
      <alignment horizontal="center" vertical="center" wrapText="1"/>
    </xf>
    <xf numFmtId="3" fontId="40" fillId="5" borderId="62" xfId="1" applyNumberFormat="1" applyFont="1" applyFill="1" applyBorder="1" applyAlignment="1" applyProtection="1">
      <alignment horizontal="center" vertical="center" wrapText="1"/>
    </xf>
    <xf numFmtId="3" fontId="40" fillId="5" borderId="49" xfId="1" applyNumberFormat="1" applyFont="1" applyFill="1" applyBorder="1" applyAlignment="1" applyProtection="1">
      <alignment horizontal="center" vertical="center" wrapText="1"/>
    </xf>
    <xf numFmtId="0" fontId="14" fillId="6" borderId="20" xfId="0" applyFont="1" applyFill="1" applyBorder="1" applyAlignment="1" applyProtection="1">
      <alignment horizontal="center" vertical="center"/>
    </xf>
    <xf numFmtId="0" fontId="14" fillId="6" borderId="63" xfId="0" applyFont="1" applyFill="1" applyBorder="1" applyAlignment="1" applyProtection="1">
      <alignment horizontal="center" vertical="center"/>
    </xf>
    <xf numFmtId="0" fontId="14" fillId="6" borderId="67" xfId="0" applyFont="1" applyFill="1" applyBorder="1" applyAlignment="1" applyProtection="1">
      <alignment horizontal="center" vertical="center"/>
    </xf>
    <xf numFmtId="0" fontId="34" fillId="6" borderId="62" xfId="0" applyFont="1" applyFill="1" applyBorder="1" applyAlignment="1" applyProtection="1">
      <alignment horizontal="center" vertical="center"/>
    </xf>
    <xf numFmtId="0" fontId="3" fillId="6" borderId="20" xfId="0" applyFont="1" applyFill="1" applyBorder="1" applyAlignment="1" applyProtection="1">
      <alignment horizontal="center" vertical="center" wrapText="1"/>
    </xf>
    <xf numFmtId="0" fontId="3" fillId="6" borderId="52" xfId="0" applyFont="1" applyFill="1" applyBorder="1" applyAlignment="1" applyProtection="1">
      <alignment horizontal="center" vertical="center" wrapText="1"/>
    </xf>
    <xf numFmtId="10" fontId="14" fillId="6" borderId="20" xfId="2" applyNumberFormat="1" applyFont="1" applyFill="1" applyBorder="1" applyAlignment="1" applyProtection="1">
      <alignment horizontal="center" vertical="center"/>
    </xf>
    <xf numFmtId="10" fontId="14" fillId="6" borderId="67" xfId="2" applyNumberFormat="1" applyFont="1" applyFill="1" applyBorder="1" applyAlignment="1" applyProtection="1">
      <alignment horizontal="center" vertical="center"/>
    </xf>
    <xf numFmtId="0" fontId="4" fillId="0" borderId="11" xfId="4" applyFont="1" applyFill="1" applyBorder="1" applyAlignment="1" applyProtection="1">
      <alignment horizontal="center" vertical="center"/>
    </xf>
    <xf numFmtId="0" fontId="41" fillId="0" borderId="11" xfId="4" applyBorder="1" applyAlignment="1" applyProtection="1">
      <alignment horizontal="center" vertical="center"/>
    </xf>
    <xf numFmtId="0" fontId="7" fillId="0" borderId="11" xfId="4" applyFont="1" applyFill="1" applyBorder="1" applyAlignment="1" applyProtection="1">
      <alignment horizontal="center" vertical="center" wrapText="1"/>
    </xf>
    <xf numFmtId="0" fontId="41" fillId="0" borderId="11" xfId="4" applyBorder="1" applyAlignment="1" applyProtection="1">
      <alignment horizontal="center" vertical="center" wrapText="1"/>
    </xf>
    <xf numFmtId="0" fontId="5" fillId="0" borderId="0" xfId="4" applyFont="1" applyFill="1" applyBorder="1" applyAlignment="1" applyProtection="1">
      <alignment horizontal="center" vertical="center" wrapText="1"/>
    </xf>
    <xf numFmtId="0" fontId="13" fillId="0" borderId="11" xfId="4" applyFont="1" applyFill="1" applyBorder="1" applyAlignment="1" applyProtection="1">
      <alignment horizontal="center" vertical="center" wrapText="1"/>
    </xf>
    <xf numFmtId="0" fontId="14" fillId="0" borderId="11" xfId="4" applyFont="1" applyBorder="1" applyAlignment="1" applyProtection="1">
      <alignment horizontal="center" vertical="center"/>
    </xf>
    <xf numFmtId="0" fontId="14" fillId="0" borderId="1" xfId="4" applyFont="1" applyFill="1" applyBorder="1" applyAlignment="1" applyProtection="1">
      <alignment horizontal="center" vertical="center"/>
    </xf>
    <xf numFmtId="0" fontId="14" fillId="0" borderId="2" xfId="4" applyFont="1" applyFill="1" applyBorder="1" applyAlignment="1" applyProtection="1">
      <alignment horizontal="center" vertical="center"/>
    </xf>
    <xf numFmtId="0" fontId="14" fillId="0" borderId="3" xfId="4" applyFont="1" applyFill="1" applyBorder="1" applyAlignment="1" applyProtection="1">
      <alignment horizontal="center" vertical="center"/>
    </xf>
    <xf numFmtId="0" fontId="13" fillId="0" borderId="0" xfId="4" applyFont="1" applyFill="1" applyBorder="1" applyAlignment="1" applyProtection="1">
      <alignment horizontal="center" vertical="center" wrapText="1"/>
    </xf>
    <xf numFmtId="0" fontId="14" fillId="0" borderId="0" xfId="4" applyFont="1" applyFill="1" applyBorder="1" applyAlignment="1" applyProtection="1">
      <alignment horizontal="center" vertical="center" wrapText="1"/>
    </xf>
    <xf numFmtId="0" fontId="14" fillId="0" borderId="1" xfId="4" applyFont="1" applyFill="1" applyBorder="1" applyAlignment="1" applyProtection="1">
      <alignment horizontal="center" vertical="center" wrapText="1"/>
    </xf>
    <xf numFmtId="0" fontId="14" fillId="0" borderId="2" xfId="4" applyFont="1" applyFill="1" applyBorder="1" applyAlignment="1" applyProtection="1">
      <alignment horizontal="center" vertical="center" wrapText="1"/>
    </xf>
    <xf numFmtId="0" fontId="14" fillId="0" borderId="3" xfId="4" applyFont="1" applyFill="1" applyBorder="1" applyAlignment="1" applyProtection="1">
      <alignment horizontal="center" vertical="center" wrapText="1"/>
    </xf>
    <xf numFmtId="14" fontId="14" fillId="0" borderId="11" xfId="4" applyNumberFormat="1" applyFont="1" applyFill="1" applyBorder="1" applyAlignment="1" applyProtection="1">
      <alignment horizontal="center" vertical="center" wrapText="1"/>
    </xf>
    <xf numFmtId="49" fontId="13" fillId="0" borderId="11" xfId="4" applyNumberFormat="1" applyFont="1" applyFill="1" applyBorder="1" applyAlignment="1" applyProtection="1">
      <alignment horizontal="center" vertical="center" wrapText="1"/>
    </xf>
    <xf numFmtId="49" fontId="14" fillId="0" borderId="11" xfId="4" applyNumberFormat="1" applyFont="1" applyFill="1" applyBorder="1" applyAlignment="1" applyProtection="1">
      <alignment horizontal="center" vertical="center" wrapText="1"/>
    </xf>
    <xf numFmtId="0" fontId="14" fillId="0" borderId="11" xfId="4" applyNumberFormat="1" applyFont="1" applyFill="1" applyBorder="1" applyAlignment="1" applyProtection="1">
      <alignment horizontal="center" vertical="center" wrapText="1"/>
    </xf>
    <xf numFmtId="0" fontId="13" fillId="0" borderId="11" xfId="4" applyFont="1" applyFill="1" applyBorder="1" applyAlignment="1" applyProtection="1">
      <alignment horizontal="center" vertical="center"/>
    </xf>
    <xf numFmtId="0" fontId="14" fillId="0" borderId="1" xfId="4" applyFont="1" applyBorder="1" applyAlignment="1" applyProtection="1">
      <alignment horizontal="center" vertical="center"/>
    </xf>
    <xf numFmtId="164" fontId="14" fillId="0" borderId="1" xfId="4" applyNumberFormat="1" applyFont="1" applyFill="1" applyBorder="1" applyAlignment="1" applyProtection="1">
      <alignment horizontal="center" vertical="center"/>
    </xf>
    <xf numFmtId="164" fontId="14" fillId="0" borderId="2" xfId="4" applyNumberFormat="1" applyFont="1" applyFill="1" applyBorder="1" applyAlignment="1" applyProtection="1">
      <alignment horizontal="center" vertical="center"/>
    </xf>
    <xf numFmtId="164" fontId="14" fillId="0" borderId="3" xfId="4" applyNumberFormat="1" applyFont="1" applyFill="1" applyBorder="1" applyAlignment="1" applyProtection="1">
      <alignment horizontal="center" vertical="center"/>
    </xf>
    <xf numFmtId="0" fontId="13" fillId="8" borderId="36" xfId="4" applyFont="1" applyFill="1" applyBorder="1" applyAlignment="1" applyProtection="1">
      <alignment horizontal="center" vertical="center"/>
    </xf>
    <xf numFmtId="0" fontId="13" fillId="8" borderId="37" xfId="4" applyFont="1" applyFill="1" applyBorder="1" applyAlignment="1" applyProtection="1">
      <alignment horizontal="center" vertical="center"/>
    </xf>
    <xf numFmtId="0" fontId="13" fillId="8" borderId="38" xfId="4" applyFont="1" applyFill="1" applyBorder="1" applyAlignment="1" applyProtection="1">
      <alignment horizontal="center" vertical="center"/>
    </xf>
    <xf numFmtId="1" fontId="14" fillId="0" borderId="1" xfId="4" applyNumberFormat="1" applyFont="1" applyFill="1" applyBorder="1" applyAlignment="1" applyProtection="1">
      <alignment horizontal="center" vertical="center"/>
    </xf>
    <xf numFmtId="0" fontId="13" fillId="8" borderId="33" xfId="4" applyFont="1" applyFill="1" applyBorder="1" applyAlignment="1" applyProtection="1">
      <alignment horizontal="center" vertical="center" wrapText="1"/>
    </xf>
    <xf numFmtId="0" fontId="13" fillId="8" borderId="34" xfId="4" applyFont="1" applyFill="1" applyBorder="1" applyAlignment="1" applyProtection="1">
      <alignment horizontal="center" vertical="center" wrapText="1"/>
    </xf>
    <xf numFmtId="10" fontId="13" fillId="9" borderId="44" xfId="5" applyNumberFormat="1" applyFont="1" applyFill="1" applyBorder="1" applyAlignment="1" applyProtection="1">
      <alignment horizontal="center" vertical="center" wrapText="1"/>
    </xf>
    <xf numFmtId="10" fontId="3" fillId="9" borderId="51" xfId="5" applyNumberFormat="1" applyFont="1" applyFill="1" applyBorder="1" applyAlignment="1" applyProtection="1">
      <alignment horizontal="center" vertical="center" wrapText="1"/>
    </xf>
    <xf numFmtId="0" fontId="28" fillId="0" borderId="20" xfId="4" applyFont="1" applyFill="1" applyBorder="1" applyAlignment="1" applyProtection="1">
      <alignment horizontal="center" vertical="center" wrapText="1"/>
    </xf>
    <xf numFmtId="0" fontId="28" fillId="0" borderId="67" xfId="4" applyFont="1" applyFill="1" applyBorder="1" applyAlignment="1" applyProtection="1">
      <alignment horizontal="center" vertical="center" wrapText="1"/>
    </xf>
    <xf numFmtId="0" fontId="3" fillId="8" borderId="23" xfId="4" applyFont="1" applyFill="1" applyBorder="1" applyAlignment="1" applyProtection="1">
      <alignment horizontal="center" vertical="center" wrapText="1"/>
    </xf>
    <xf numFmtId="0" fontId="12" fillId="8" borderId="24" xfId="4" applyFont="1" applyFill="1" applyBorder="1" applyProtection="1"/>
    <xf numFmtId="0" fontId="3" fillId="8" borderId="24" xfId="4" applyFont="1" applyFill="1" applyBorder="1" applyAlignment="1" applyProtection="1">
      <alignment horizontal="center" vertical="center" wrapText="1"/>
    </xf>
    <xf numFmtId="0" fontId="3" fillId="9" borderId="21" xfId="4" applyFont="1" applyFill="1" applyBorder="1" applyAlignment="1" applyProtection="1">
      <alignment horizontal="center" vertical="center" wrapText="1"/>
    </xf>
    <xf numFmtId="0" fontId="3" fillId="9" borderId="22" xfId="4" applyFont="1" applyFill="1" applyBorder="1" applyAlignment="1" applyProtection="1">
      <alignment horizontal="center" vertical="center" wrapText="1"/>
    </xf>
    <xf numFmtId="0" fontId="3" fillId="9" borderId="42" xfId="4" applyFont="1" applyFill="1" applyBorder="1" applyAlignment="1" applyProtection="1">
      <alignment horizontal="center" vertical="center" wrapText="1"/>
    </xf>
    <xf numFmtId="10" fontId="13" fillId="9" borderId="20" xfId="5" applyNumberFormat="1" applyFont="1" applyFill="1" applyBorder="1" applyAlignment="1" applyProtection="1">
      <alignment horizontal="center" vertical="center" wrapText="1"/>
    </xf>
    <xf numFmtId="10" fontId="13" fillId="9" borderId="52" xfId="5" applyNumberFormat="1" applyFont="1" applyFill="1" applyBorder="1" applyAlignment="1" applyProtection="1">
      <alignment horizontal="center" vertical="center" wrapText="1"/>
    </xf>
    <xf numFmtId="164" fontId="12" fillId="14" borderId="1" xfId="8" applyNumberFormat="1" applyFont="1" applyFill="1" applyBorder="1" applyAlignment="1" applyProtection="1">
      <alignment horizontal="center" vertical="center"/>
      <protection locked="0"/>
    </xf>
    <xf numFmtId="164" fontId="12" fillId="14" borderId="2" xfId="8" applyNumberFormat="1" applyFont="1" applyFill="1" applyBorder="1" applyAlignment="1" applyProtection="1">
      <alignment horizontal="center" vertical="center"/>
      <protection locked="0"/>
    </xf>
    <xf numFmtId="164" fontId="12" fillId="14" borderId="3" xfId="8" applyNumberFormat="1" applyFont="1" applyFill="1" applyBorder="1" applyAlignment="1" applyProtection="1">
      <alignment horizontal="center" vertical="center"/>
      <protection locked="0"/>
    </xf>
    <xf numFmtId="0" fontId="48" fillId="3" borderId="5" xfId="8" applyFont="1" applyFill="1" applyBorder="1" applyAlignment="1" applyProtection="1">
      <alignment horizontal="center" vertical="center" wrapText="1"/>
    </xf>
    <xf numFmtId="0" fontId="48" fillId="3" borderId="6" xfId="8" applyFont="1" applyFill="1" applyBorder="1" applyAlignment="1" applyProtection="1">
      <alignment horizontal="center" vertical="center" wrapText="1"/>
    </xf>
    <xf numFmtId="0" fontId="48" fillId="3" borderId="76" xfId="8" applyFont="1" applyFill="1" applyBorder="1" applyAlignment="1" applyProtection="1">
      <alignment horizontal="center" vertical="center" wrapText="1"/>
    </xf>
    <xf numFmtId="0" fontId="48" fillId="3" borderId="77" xfId="8" applyFont="1" applyFill="1" applyBorder="1" applyAlignment="1" applyProtection="1">
      <alignment horizontal="center" vertical="center" wrapText="1"/>
    </xf>
    <xf numFmtId="0" fontId="57" fillId="0" borderId="1" xfId="8" applyFont="1" applyFill="1" applyBorder="1" applyAlignment="1" applyProtection="1">
      <alignment horizontal="center"/>
    </xf>
    <xf numFmtId="0" fontId="57" fillId="0" borderId="3" xfId="8" applyFont="1" applyFill="1" applyBorder="1" applyAlignment="1" applyProtection="1">
      <alignment horizontal="center"/>
    </xf>
    <xf numFmtId="0" fontId="55" fillId="0" borderId="11" xfId="8" applyFont="1" applyFill="1" applyBorder="1" applyAlignment="1" applyProtection="1">
      <alignment horizontal="center"/>
    </xf>
    <xf numFmtId="0" fontId="57" fillId="0" borderId="1" xfId="8" applyFont="1" applyFill="1" applyBorder="1" applyAlignment="1" applyProtection="1">
      <alignment horizontal="center" vertical="center" wrapText="1"/>
    </xf>
    <xf numFmtId="0" fontId="57" fillId="0" borderId="3" xfId="8" applyFont="1" applyFill="1" applyBorder="1" applyAlignment="1" applyProtection="1">
      <alignment horizontal="center" vertical="center" wrapText="1"/>
    </xf>
    <xf numFmtId="44" fontId="57" fillId="0" borderId="20" xfId="9" applyFont="1" applyFill="1" applyBorder="1" applyAlignment="1" applyProtection="1">
      <alignment horizontal="center" vertical="center"/>
    </xf>
    <xf numFmtId="0" fontId="12" fillId="0" borderId="52" xfId="8" applyFont="1" applyBorder="1" applyAlignment="1" applyProtection="1">
      <alignment horizontal="center" vertical="center"/>
    </xf>
    <xf numFmtId="0" fontId="12" fillId="14" borderId="11" xfId="8" applyFont="1" applyFill="1" applyBorder="1" applyAlignment="1" applyProtection="1">
      <alignment horizontal="center" vertical="center"/>
      <protection locked="0"/>
    </xf>
    <xf numFmtId="0" fontId="72" fillId="14" borderId="1" xfId="10" applyFill="1" applyBorder="1" applyAlignment="1" applyProtection="1">
      <alignment horizontal="center" vertical="center"/>
      <protection locked="0"/>
    </xf>
    <xf numFmtId="0" fontId="12" fillId="14" borderId="2" xfId="8" applyFont="1" applyFill="1" applyBorder="1" applyAlignment="1" applyProtection="1">
      <alignment horizontal="center" vertical="center"/>
      <protection locked="0"/>
    </xf>
    <xf numFmtId="0" fontId="12" fillId="14" borderId="3" xfId="8" applyFont="1" applyFill="1" applyBorder="1" applyAlignment="1" applyProtection="1">
      <alignment horizontal="center" vertical="center"/>
      <protection locked="0"/>
    </xf>
    <xf numFmtId="0" fontId="56" fillId="0" borderId="0" xfId="8" applyFont="1" applyAlignment="1" applyProtection="1">
      <alignment horizontal="right" vertical="center"/>
    </xf>
    <xf numFmtId="0" fontId="60" fillId="0" borderId="0" xfId="8" applyFont="1" applyBorder="1" applyAlignment="1" applyProtection="1">
      <alignment horizontal="center" vertical="center"/>
    </xf>
    <xf numFmtId="0" fontId="48" fillId="3" borderId="11" xfId="8" applyFont="1" applyFill="1" applyBorder="1" applyAlignment="1" applyProtection="1">
      <alignment horizontal="center" vertical="center" wrapText="1"/>
    </xf>
    <xf numFmtId="0" fontId="57" fillId="0" borderId="1" xfId="8" applyFont="1" applyBorder="1" applyAlignment="1" applyProtection="1">
      <alignment horizontal="center"/>
    </xf>
    <xf numFmtId="0" fontId="57" fillId="0" borderId="3" xfId="8" applyFont="1" applyBorder="1" applyAlignment="1" applyProtection="1">
      <alignment horizontal="center"/>
    </xf>
    <xf numFmtId="0" fontId="65" fillId="0" borderId="79" xfId="8" applyFont="1" applyFill="1" applyBorder="1" applyAlignment="1" applyProtection="1">
      <alignment horizontal="center" vertical="center" wrapText="1"/>
    </xf>
    <xf numFmtId="0" fontId="61" fillId="0" borderId="20" xfId="8" applyFont="1" applyFill="1" applyBorder="1" applyAlignment="1" applyProtection="1">
      <alignment horizontal="center" vertical="center" wrapText="1"/>
    </xf>
    <xf numFmtId="0" fontId="61" fillId="0" borderId="52" xfId="8" applyFont="1" applyFill="1" applyBorder="1" applyAlignment="1" applyProtection="1">
      <alignment horizontal="center" vertical="center" wrapText="1"/>
    </xf>
    <xf numFmtId="44" fontId="62" fillId="0" borderId="20" xfId="9" applyFont="1" applyFill="1" applyBorder="1" applyAlignment="1" applyProtection="1">
      <alignment horizontal="center" vertical="center" wrapText="1"/>
    </xf>
    <xf numFmtId="44" fontId="62" fillId="0" borderId="52" xfId="9" applyFont="1" applyFill="1" applyBorder="1" applyAlignment="1" applyProtection="1">
      <alignment horizontal="center" vertical="center" wrapText="1"/>
    </xf>
    <xf numFmtId="44" fontId="5" fillId="0" borderId="34" xfId="9" applyFont="1" applyFill="1" applyBorder="1" applyAlignment="1" applyProtection="1">
      <alignment horizontal="center" vertical="center" wrapText="1"/>
    </xf>
    <xf numFmtId="44" fontId="5" fillId="0" borderId="62" xfId="9" applyFont="1" applyFill="1" applyBorder="1" applyAlignment="1" applyProtection="1">
      <alignment horizontal="center" vertical="center" wrapText="1"/>
    </xf>
    <xf numFmtId="44" fontId="5" fillId="0" borderId="80" xfId="9" applyFont="1" applyFill="1" applyBorder="1" applyAlignment="1" applyProtection="1">
      <alignment horizontal="center" vertical="center" wrapText="1"/>
    </xf>
    <xf numFmtId="44" fontId="5" fillId="0" borderId="81" xfId="9" applyFont="1" applyFill="1" applyBorder="1" applyAlignment="1" applyProtection="1">
      <alignment horizontal="center" vertical="center" wrapText="1"/>
    </xf>
    <xf numFmtId="0" fontId="48" fillId="3" borderId="78" xfId="8" applyFont="1" applyFill="1" applyBorder="1" applyAlignment="1" applyProtection="1">
      <alignment horizontal="center" vertical="center" wrapText="1"/>
    </xf>
    <xf numFmtId="0" fontId="65" fillId="0" borderId="73" xfId="8" applyFont="1" applyFill="1" applyBorder="1" applyAlignment="1" applyProtection="1">
      <alignment horizontal="center" vertical="center" wrapText="1"/>
    </xf>
    <xf numFmtId="0" fontId="65" fillId="0" borderId="37" xfId="8" applyFont="1" applyFill="1" applyBorder="1" applyAlignment="1" applyProtection="1">
      <alignment horizontal="center" vertical="center" wrapText="1"/>
    </xf>
    <xf numFmtId="0" fontId="65" fillId="0" borderId="72" xfId="8" applyFont="1" applyFill="1" applyBorder="1" applyAlignment="1" applyProtection="1">
      <alignment horizontal="center" vertical="center" wrapText="1"/>
    </xf>
    <xf numFmtId="0" fontId="61" fillId="0" borderId="33" xfId="8" applyFont="1" applyFill="1" applyBorder="1" applyAlignment="1" applyProtection="1">
      <alignment horizontal="center" vertical="center" wrapText="1"/>
    </xf>
    <xf numFmtId="0" fontId="61" fillId="0" borderId="45" xfId="8" applyFont="1" applyFill="1" applyBorder="1" applyAlignment="1" applyProtection="1">
      <alignment horizontal="center" vertical="center" wrapText="1"/>
    </xf>
    <xf numFmtId="44" fontId="5" fillId="0" borderId="35" xfId="9" applyFont="1" applyFill="1" applyBorder="1" applyAlignment="1" applyProtection="1">
      <alignment horizontal="center" vertical="center" wrapText="1"/>
    </xf>
    <xf numFmtId="44" fontId="5" fillId="0" borderId="49" xfId="9" applyFont="1" applyFill="1" applyBorder="1" applyAlignment="1" applyProtection="1">
      <alignment horizontal="center" vertical="center" wrapText="1"/>
    </xf>
    <xf numFmtId="44" fontId="5" fillId="0" borderId="20" xfId="9" applyFont="1" applyFill="1" applyBorder="1" applyAlignment="1" applyProtection="1">
      <alignment horizontal="center" vertical="center" wrapText="1"/>
    </xf>
    <xf numFmtId="44" fontId="5" fillId="0" borderId="52" xfId="9" applyFont="1" applyFill="1" applyBorder="1" applyAlignment="1" applyProtection="1">
      <alignment horizontal="center" vertical="center" wrapText="1"/>
    </xf>
    <xf numFmtId="0" fontId="60" fillId="0" borderId="11" xfId="8" applyFont="1" applyBorder="1" applyAlignment="1" applyProtection="1">
      <alignment horizontal="center" vertical="center"/>
    </xf>
    <xf numFmtId="0" fontId="60" fillId="0" borderId="8" xfId="8" applyFont="1" applyBorder="1" applyAlignment="1" applyProtection="1">
      <alignment horizontal="center" vertical="center"/>
    </xf>
    <xf numFmtId="0" fontId="73" fillId="3" borderId="78" xfId="8" applyFont="1" applyFill="1" applyBorder="1" applyAlignment="1" applyProtection="1">
      <alignment horizontal="center" vertical="center"/>
    </xf>
    <xf numFmtId="0" fontId="73" fillId="3" borderId="79" xfId="8" applyFont="1" applyFill="1" applyBorder="1" applyAlignment="1" applyProtection="1">
      <alignment horizontal="center" vertical="center"/>
    </xf>
    <xf numFmtId="1" fontId="48" fillId="3" borderId="78" xfId="8" applyNumberFormat="1" applyFont="1" applyFill="1" applyBorder="1" applyAlignment="1" applyProtection="1">
      <alignment horizontal="center" vertical="center"/>
    </xf>
    <xf numFmtId="0" fontId="48" fillId="3" borderId="79" xfId="8" applyFont="1" applyFill="1" applyBorder="1" applyAlignment="1" applyProtection="1">
      <alignment horizontal="center" vertical="center"/>
    </xf>
    <xf numFmtId="0" fontId="14" fillId="3" borderId="5" xfId="8" applyFont="1" applyFill="1" applyBorder="1" applyAlignment="1" applyProtection="1">
      <alignment horizontal="center" vertical="center" wrapText="1"/>
    </xf>
    <xf numFmtId="0" fontId="14" fillId="3" borderId="6" xfId="8" applyFont="1" applyFill="1" applyBorder="1" applyAlignment="1" applyProtection="1">
      <alignment horizontal="center" vertical="center" wrapText="1"/>
    </xf>
    <xf numFmtId="0" fontId="14" fillId="3" borderId="76" xfId="8" applyFont="1" applyFill="1" applyBorder="1" applyAlignment="1" applyProtection="1">
      <alignment horizontal="center" vertical="center" wrapText="1"/>
    </xf>
    <xf numFmtId="0" fontId="14" fillId="3" borderId="77" xfId="8" applyFont="1" applyFill="1" applyBorder="1" applyAlignment="1" applyProtection="1">
      <alignment horizontal="center" vertical="center" wrapText="1"/>
    </xf>
    <xf numFmtId="0" fontId="73" fillId="3" borderId="81" xfId="8" applyFont="1" applyFill="1" applyBorder="1" applyAlignment="1" applyProtection="1">
      <alignment horizontal="center" vertical="center"/>
    </xf>
    <xf numFmtId="0" fontId="48" fillId="3" borderId="81" xfId="8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4" fillId="0" borderId="11" xfId="0" applyNumberFormat="1" applyFont="1" applyFill="1" applyBorder="1" applyAlignment="1" applyProtection="1">
      <alignment horizontal="center" vertical="center"/>
    </xf>
    <xf numFmtId="14" fontId="14" fillId="0" borderId="0" xfId="0" applyNumberFormat="1" applyFont="1" applyFill="1" applyBorder="1" applyAlignment="1" applyProtection="1">
      <alignment horizontal="center" vertical="center"/>
    </xf>
    <xf numFmtId="14" fontId="14" fillId="0" borderId="11" xfId="0" applyNumberFormat="1" applyFont="1" applyFill="1" applyBorder="1" applyAlignment="1" applyProtection="1">
      <alignment horizontal="center" vertical="center"/>
    </xf>
    <xf numFmtId="49" fontId="13" fillId="0" borderId="5" xfId="0" applyNumberFormat="1" applyFont="1" applyFill="1" applyBorder="1" applyAlignment="1" applyProtection="1">
      <alignment horizontal="center" vertical="center" wrapText="1"/>
    </xf>
    <xf numFmtId="49" fontId="13" fillId="0" borderId="6" xfId="0" applyNumberFormat="1" applyFont="1" applyFill="1" applyBorder="1" applyAlignment="1" applyProtection="1">
      <alignment horizontal="center" vertical="center" wrapText="1"/>
    </xf>
    <xf numFmtId="49" fontId="13" fillId="0" borderId="69" xfId="0" applyNumberFormat="1" applyFont="1" applyFill="1" applyBorder="1" applyAlignment="1" applyProtection="1">
      <alignment horizontal="center" vertical="center" wrapText="1"/>
    </xf>
    <xf numFmtId="49" fontId="13" fillId="0" borderId="10" xfId="0" applyNumberFormat="1" applyFont="1" applyFill="1" applyBorder="1" applyAlignment="1" applyProtection="1">
      <alignment horizontal="center" vertical="center" wrapText="1"/>
    </xf>
    <xf numFmtId="49" fontId="13" fillId="0" borderId="7" xfId="0" applyNumberFormat="1" applyFont="1" applyFill="1" applyBorder="1" applyAlignment="1" applyProtection="1">
      <alignment horizontal="center" vertical="center" wrapText="1"/>
    </xf>
    <xf numFmtId="49" fontId="13" fillId="0" borderId="9" xfId="0" applyNumberFormat="1" applyFont="1" applyFill="1" applyBorder="1" applyAlignment="1" applyProtection="1">
      <alignment horizontal="center" vertical="center" wrapText="1"/>
    </xf>
    <xf numFmtId="49" fontId="14" fillId="0" borderId="5" xfId="0" applyNumberFormat="1" applyFont="1" applyFill="1" applyBorder="1" applyAlignment="1" applyProtection="1">
      <alignment horizontal="center" vertical="center"/>
    </xf>
    <xf numFmtId="49" fontId="14" fillId="0" borderId="4" xfId="0" applyNumberFormat="1" applyFont="1" applyFill="1" applyBorder="1" applyAlignment="1" applyProtection="1">
      <alignment horizontal="center" vertical="center"/>
    </xf>
    <xf numFmtId="49" fontId="14" fillId="0" borderId="6" xfId="0" applyNumberFormat="1" applyFont="1" applyFill="1" applyBorder="1" applyAlignment="1" applyProtection="1">
      <alignment horizontal="center" vertical="center"/>
    </xf>
    <xf numFmtId="49" fontId="14" fillId="0" borderId="69" xfId="0" applyNumberFormat="1" applyFont="1" applyFill="1" applyBorder="1" applyAlignment="1" applyProtection="1">
      <alignment horizontal="center" vertical="center"/>
    </xf>
    <xf numFmtId="49" fontId="14" fillId="0" borderId="0" xfId="0" applyNumberFormat="1" applyFont="1" applyFill="1" applyBorder="1" applyAlignment="1" applyProtection="1">
      <alignment horizontal="center" vertical="center"/>
    </xf>
    <xf numFmtId="49" fontId="14" fillId="0" borderId="10" xfId="0" applyNumberFormat="1" applyFont="1" applyFill="1" applyBorder="1" applyAlignment="1" applyProtection="1">
      <alignment horizontal="center" vertical="center"/>
    </xf>
    <xf numFmtId="49" fontId="14" fillId="0" borderId="7" xfId="0" applyNumberFormat="1" applyFont="1" applyFill="1" applyBorder="1" applyAlignment="1" applyProtection="1">
      <alignment horizontal="center" vertical="center"/>
    </xf>
    <xf numFmtId="49" fontId="14" fillId="0" borderId="8" xfId="0" applyNumberFormat="1" applyFont="1" applyFill="1" applyBorder="1" applyAlignment="1" applyProtection="1">
      <alignment horizontal="center" vertical="center"/>
    </xf>
    <xf numFmtId="49" fontId="14" fillId="0" borderId="9" xfId="0" applyNumberFormat="1" applyFont="1" applyFill="1" applyBorder="1" applyAlignment="1" applyProtection="1">
      <alignment horizontal="center" vertical="center"/>
    </xf>
    <xf numFmtId="164" fontId="14" fillId="0" borderId="11" xfId="0" applyNumberFormat="1" applyFont="1" applyFill="1" applyBorder="1" applyAlignment="1" applyProtection="1">
      <alignment horizontal="center" vertical="center"/>
    </xf>
    <xf numFmtId="0" fontId="13" fillId="10" borderId="36" xfId="0" applyFont="1" applyFill="1" applyBorder="1" applyAlignment="1" applyProtection="1">
      <alignment horizontal="center" vertical="center"/>
    </xf>
    <xf numFmtId="0" fontId="13" fillId="10" borderId="37" xfId="0" applyFont="1" applyFill="1" applyBorder="1" applyAlignment="1" applyProtection="1">
      <alignment horizontal="center" vertical="center"/>
    </xf>
    <xf numFmtId="0" fontId="13" fillId="10" borderId="38" xfId="0" applyFont="1" applyFill="1" applyBorder="1" applyAlignment="1" applyProtection="1">
      <alignment horizontal="center" vertical="center"/>
    </xf>
    <xf numFmtId="0" fontId="3" fillId="10" borderId="36" xfId="0" applyFont="1" applyFill="1" applyBorder="1" applyAlignment="1" applyProtection="1">
      <alignment horizontal="center" vertical="center" wrapText="1"/>
    </xf>
    <xf numFmtId="0" fontId="3" fillId="10" borderId="37" xfId="0" applyFont="1" applyFill="1" applyBorder="1" applyAlignment="1" applyProtection="1">
      <alignment horizontal="center" vertical="center" wrapText="1"/>
    </xf>
    <xf numFmtId="0" fontId="3" fillId="10" borderId="38" xfId="0" applyFont="1" applyFill="1" applyBorder="1" applyAlignment="1" applyProtection="1">
      <alignment horizontal="center" vertical="center" wrapText="1"/>
    </xf>
    <xf numFmtId="0" fontId="28" fillId="0" borderId="20" xfId="0" applyFont="1" applyFill="1" applyBorder="1" applyAlignment="1" applyProtection="1">
      <alignment horizontal="center" vertical="center" wrapText="1"/>
    </xf>
    <xf numFmtId="0" fontId="28" fillId="0" borderId="67" xfId="0" applyFont="1" applyFill="1" applyBorder="1" applyAlignment="1" applyProtection="1">
      <alignment horizontal="center" vertical="center" wrapText="1"/>
    </xf>
    <xf numFmtId="0" fontId="3" fillId="9" borderId="22" xfId="0" applyFont="1" applyFill="1" applyBorder="1" applyAlignment="1" applyProtection="1">
      <alignment horizontal="center" vertical="center" wrapText="1"/>
    </xf>
    <xf numFmtId="0" fontId="3" fillId="9" borderId="42" xfId="0" applyFont="1" applyFill="1" applyBorder="1" applyAlignment="1" applyProtection="1">
      <alignment horizontal="center" vertical="center" wrapText="1"/>
    </xf>
    <xf numFmtId="10" fontId="13" fillId="9" borderId="20" xfId="2" applyNumberFormat="1" applyFont="1" applyFill="1" applyBorder="1" applyAlignment="1" applyProtection="1">
      <alignment horizontal="center" vertical="center" wrapText="1"/>
    </xf>
    <xf numFmtId="10" fontId="13" fillId="9" borderId="52" xfId="2" applyNumberFormat="1" applyFont="1" applyFill="1" applyBorder="1" applyAlignment="1" applyProtection="1">
      <alignment horizontal="center" vertical="center" wrapText="1"/>
    </xf>
    <xf numFmtId="10" fontId="13" fillId="9" borderId="44" xfId="2" applyNumberFormat="1" applyFont="1" applyFill="1" applyBorder="1" applyAlignment="1" applyProtection="1">
      <alignment horizontal="center" vertical="center" wrapText="1"/>
    </xf>
    <xf numFmtId="10" fontId="3" fillId="9" borderId="51" xfId="2" applyNumberFormat="1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13" fillId="13" borderId="36" xfId="4" applyFont="1" applyFill="1" applyBorder="1" applyAlignment="1" applyProtection="1">
      <alignment horizontal="center" vertical="center"/>
    </xf>
    <xf numFmtId="0" fontId="13" fillId="13" borderId="37" xfId="4" applyFont="1" applyFill="1" applyBorder="1" applyAlignment="1" applyProtection="1">
      <alignment horizontal="center" vertical="center"/>
    </xf>
    <xf numFmtId="0" fontId="13" fillId="13" borderId="38" xfId="4" applyFont="1" applyFill="1" applyBorder="1" applyAlignment="1" applyProtection="1">
      <alignment horizontal="center" vertical="center"/>
    </xf>
    <xf numFmtId="49" fontId="47" fillId="0" borderId="11" xfId="0" applyNumberFormat="1" applyFont="1" applyBorder="1" applyAlignment="1">
      <alignment horizontal="center" vertical="center"/>
    </xf>
    <xf numFmtId="0" fontId="13" fillId="13" borderId="33" xfId="4" applyFont="1" applyFill="1" applyBorder="1" applyAlignment="1" applyProtection="1">
      <alignment horizontal="center" vertical="center" wrapText="1"/>
    </xf>
    <xf numFmtId="0" fontId="13" fillId="13" borderId="34" xfId="4" applyFont="1" applyFill="1" applyBorder="1" applyAlignment="1" applyProtection="1">
      <alignment horizontal="center" vertical="center" wrapText="1"/>
    </xf>
    <xf numFmtId="0" fontId="3" fillId="13" borderId="23" xfId="4" applyFont="1" applyFill="1" applyBorder="1" applyAlignment="1" applyProtection="1">
      <alignment horizontal="center" vertical="center" wrapText="1"/>
    </xf>
    <xf numFmtId="0" fontId="12" fillId="13" borderId="24" xfId="4" applyFont="1" applyFill="1" applyBorder="1" applyProtection="1"/>
    <xf numFmtId="0" fontId="3" fillId="13" borderId="24" xfId="4" applyFont="1" applyFill="1" applyBorder="1" applyAlignment="1" applyProtection="1">
      <alignment horizontal="center" vertical="center" wrapText="1"/>
    </xf>
    <xf numFmtId="0" fontId="13" fillId="12" borderId="36" xfId="4" applyFont="1" applyFill="1" applyBorder="1" applyAlignment="1" applyProtection="1">
      <alignment horizontal="center" vertical="center"/>
    </xf>
    <xf numFmtId="0" fontId="13" fillId="12" borderId="37" xfId="4" applyFont="1" applyFill="1" applyBorder="1" applyAlignment="1" applyProtection="1">
      <alignment horizontal="center" vertical="center"/>
    </xf>
    <xf numFmtId="0" fontId="13" fillId="12" borderId="38" xfId="4" applyFont="1" applyFill="1" applyBorder="1" applyAlignment="1" applyProtection="1">
      <alignment horizontal="center" vertical="center"/>
    </xf>
    <xf numFmtId="0" fontId="13" fillId="12" borderId="33" xfId="4" applyFont="1" applyFill="1" applyBorder="1" applyAlignment="1" applyProtection="1">
      <alignment horizontal="center" vertical="center" wrapText="1"/>
    </xf>
    <xf numFmtId="0" fontId="13" fillId="12" borderId="34" xfId="4" applyFont="1" applyFill="1" applyBorder="1" applyAlignment="1" applyProtection="1">
      <alignment horizontal="center" vertical="center" wrapText="1"/>
    </xf>
    <xf numFmtId="0" fontId="3" fillId="12" borderId="23" xfId="4" applyFont="1" applyFill="1" applyBorder="1" applyAlignment="1" applyProtection="1">
      <alignment horizontal="center" vertical="center" wrapText="1"/>
    </xf>
    <xf numFmtId="0" fontId="12" fillId="12" borderId="24" xfId="4" applyFont="1" applyFill="1" applyBorder="1" applyProtection="1"/>
    <xf numFmtId="0" fontId="3" fillId="12" borderId="24" xfId="4" applyFont="1" applyFill="1" applyBorder="1" applyAlignment="1" applyProtection="1">
      <alignment horizontal="center" vertical="center" wrapText="1"/>
    </xf>
  </cellXfs>
  <cellStyles count="11">
    <cellStyle name="Euro" xfId="7"/>
    <cellStyle name="Lien hypertexte" xfId="3" builtinId="8"/>
    <cellStyle name="Lien hypertexte 2" xfId="10"/>
    <cellStyle name="Milliers" xfId="1" builtinId="3"/>
    <cellStyle name="Milliers 2" xfId="6"/>
    <cellStyle name="Monétaire 2" xfId="9"/>
    <cellStyle name="Normal" xfId="0" builtinId="0"/>
    <cellStyle name="Normal 2" xfId="4"/>
    <cellStyle name="Normal 3" xfId="8"/>
    <cellStyle name="Pourcentage" xfId="2" builtinId="5"/>
    <cellStyle name="Pourcentage 2" xfId="5"/>
  </cellStyles>
  <dxfs count="5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/>
        <i val="0"/>
        <condense val="0"/>
        <extend val="0"/>
        <color indexed="53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00B050"/>
      </font>
    </dxf>
    <dxf>
      <font>
        <b/>
        <i val="0"/>
        <color rgb="FF00B050"/>
      </font>
    </dxf>
    <dxf>
      <font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Medium9"/>
  <colors>
    <mruColors>
      <color rgb="FFE4ECF4"/>
      <color rgb="FFFFFF99"/>
      <color rgb="FFFF99FF"/>
      <color rgb="FFCDE8EF"/>
      <color rgb="FFC2E3EC"/>
      <color rgb="FFB7DEE8"/>
      <color rgb="FF67BBCF"/>
      <color rgb="FF47ADC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47625</xdr:rowOff>
    </xdr:from>
    <xdr:to>
      <xdr:col>1</xdr:col>
      <xdr:colOff>1362</xdr:colOff>
      <xdr:row>4</xdr:row>
      <xdr:rowOff>478759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5750"/>
          <a:ext cx="944337" cy="1364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12</xdr:row>
      <xdr:rowOff>0</xdr:rowOff>
    </xdr:from>
    <xdr:to>
      <xdr:col>11</xdr:col>
      <xdr:colOff>0</xdr:colOff>
      <xdr:row>13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6576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0</xdr:colOff>
      <xdr:row>13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6576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85725</xdr:rowOff>
    </xdr:from>
    <xdr:to>
      <xdr:col>0</xdr:col>
      <xdr:colOff>1001487</xdr:colOff>
      <xdr:row>4</xdr:row>
      <xdr:rowOff>218409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12</xdr:row>
      <xdr:rowOff>0</xdr:rowOff>
    </xdr:from>
    <xdr:to>
      <xdr:col>11</xdr:col>
      <xdr:colOff>0</xdr:colOff>
      <xdr:row>13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60045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0</xdr:colOff>
      <xdr:row>13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60045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76200</xdr:rowOff>
    </xdr:from>
    <xdr:to>
      <xdr:col>0</xdr:col>
      <xdr:colOff>1001487</xdr:colOff>
      <xdr:row>4</xdr:row>
      <xdr:rowOff>227934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20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113996</xdr:colOff>
      <xdr:row>1</xdr:row>
      <xdr:rowOff>20109</xdr:rowOff>
    </xdr:from>
    <xdr:to>
      <xdr:col>1</xdr:col>
      <xdr:colOff>0</xdr:colOff>
      <xdr:row>5</xdr:row>
      <xdr:rowOff>137976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96" y="258234"/>
          <a:ext cx="943279" cy="1203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9525</xdr:rowOff>
    </xdr:from>
    <xdr:to>
      <xdr:col>0</xdr:col>
      <xdr:colOff>1030062</xdr:colOff>
      <xdr:row>5</xdr:row>
      <xdr:rowOff>142209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4765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9525</xdr:rowOff>
    </xdr:from>
    <xdr:to>
      <xdr:col>0</xdr:col>
      <xdr:colOff>1049112</xdr:colOff>
      <xdr:row>5</xdr:row>
      <xdr:rowOff>142209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4765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12</xdr:row>
      <xdr:rowOff>0</xdr:rowOff>
    </xdr:from>
    <xdr:to>
      <xdr:col>11</xdr:col>
      <xdr:colOff>0</xdr:colOff>
      <xdr:row>13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60045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0</xdr:colOff>
      <xdr:row>13</xdr:row>
      <xdr:rowOff>133350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60045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76200</xdr:rowOff>
    </xdr:from>
    <xdr:to>
      <xdr:col>0</xdr:col>
      <xdr:colOff>1011012</xdr:colOff>
      <xdr:row>4</xdr:row>
      <xdr:rowOff>208884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620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0</xdr:row>
          <xdr:rowOff>66675</xdr:rowOff>
        </xdr:from>
        <xdr:to>
          <xdr:col>0</xdr:col>
          <xdr:colOff>714375</xdr:colOff>
          <xdr:row>5</xdr:row>
          <xdr:rowOff>19050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59</xdr:row>
          <xdr:rowOff>76200</xdr:rowOff>
        </xdr:from>
        <xdr:to>
          <xdr:col>0</xdr:col>
          <xdr:colOff>542925</xdr:colOff>
          <xdr:row>62</xdr:row>
          <xdr:rowOff>85725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0</xdr:row>
          <xdr:rowOff>28575</xdr:rowOff>
        </xdr:from>
        <xdr:to>
          <xdr:col>0</xdr:col>
          <xdr:colOff>723900</xdr:colOff>
          <xdr:row>4</xdr:row>
          <xdr:rowOff>85725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190500</xdr:colOff>
          <xdr:row>0</xdr:row>
          <xdr:rowOff>38100</xdr:rowOff>
        </xdr:from>
        <xdr:to>
          <xdr:col>4</xdr:col>
          <xdr:colOff>819150</xdr:colOff>
          <xdr:row>4</xdr:row>
          <xdr:rowOff>180975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0</xdr:row>
          <xdr:rowOff>28575</xdr:rowOff>
        </xdr:from>
        <xdr:to>
          <xdr:col>0</xdr:col>
          <xdr:colOff>752475</xdr:colOff>
          <xdr:row>5</xdr:row>
          <xdr:rowOff>114300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0</xdr:row>
          <xdr:rowOff>38100</xdr:rowOff>
        </xdr:from>
        <xdr:to>
          <xdr:col>4</xdr:col>
          <xdr:colOff>762000</xdr:colOff>
          <xdr:row>5</xdr:row>
          <xdr:rowOff>104775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76200</xdr:rowOff>
    </xdr:from>
    <xdr:to>
      <xdr:col>0</xdr:col>
      <xdr:colOff>982437</xdr:colOff>
      <xdr:row>4</xdr:row>
      <xdr:rowOff>208884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fic/Agents/Anne/ALSH%20Maquette%20CR%20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E RESULTAT 2015"/>
      <sheetName val="Ch et  Prdt Péri et Extra"/>
      <sheetName val="Périscolaire et Extrascolaire"/>
      <sheetName val="Feuil2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4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V27"/>
  <sheetViews>
    <sheetView showGridLines="0" zoomScaleNormal="100" workbookViewId="0">
      <selection activeCell="U16" sqref="U16"/>
    </sheetView>
  </sheetViews>
  <sheetFormatPr baseColWidth="10" defaultRowHeight="15"/>
  <cols>
    <col min="1" max="1" width="15.85546875" style="385" customWidth="1"/>
    <col min="2" max="3" width="9.28515625" style="385" customWidth="1"/>
    <col min="4" max="5" width="15.7109375" style="385" customWidth="1"/>
    <col min="6" max="6" width="11.7109375" style="385" customWidth="1"/>
    <col min="7" max="7" width="12.5703125" style="385" customWidth="1"/>
    <col min="8" max="16" width="11.7109375" style="385" customWidth="1"/>
    <col min="17" max="17" width="15.7109375" style="385" customWidth="1"/>
    <col min="18" max="21" width="11.42578125" style="385"/>
    <col min="22" max="22" width="11.42578125" style="603"/>
    <col min="23" max="16384" width="11.42578125" style="385"/>
  </cols>
  <sheetData>
    <row r="1" spans="1:22" ht="18.75" customHeight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45"/>
      <c r="O1" s="447" t="s">
        <v>139</v>
      </c>
      <c r="P1" s="444"/>
      <c r="Q1" s="448">
        <v>42460</v>
      </c>
      <c r="R1" s="2"/>
    </row>
    <row r="2" spans="1:22" ht="27.75" customHeight="1">
      <c r="A2" s="1"/>
      <c r="B2" s="1"/>
      <c r="C2" s="2"/>
      <c r="D2" s="2"/>
      <c r="E2" s="2"/>
      <c r="F2" s="2"/>
      <c r="G2" s="3" t="s">
        <v>0</v>
      </c>
      <c r="H2" s="4"/>
      <c r="I2" s="4"/>
      <c r="J2" s="2"/>
      <c r="K2" s="2"/>
      <c r="L2" s="2"/>
      <c r="M2" s="2"/>
      <c r="N2" s="2"/>
      <c r="O2" s="2"/>
      <c r="P2" s="2"/>
      <c r="Q2" s="2"/>
      <c r="R2" s="2"/>
    </row>
    <row r="3" spans="1:22" ht="31.5" customHeight="1">
      <c r="A3" s="5"/>
      <c r="B3" s="6"/>
      <c r="C3" s="626" t="s">
        <v>133</v>
      </c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7"/>
    </row>
    <row r="4" spans="1:22" ht="14.25" customHeight="1">
      <c r="A4" s="5"/>
      <c r="B4" s="8"/>
      <c r="C4" s="628"/>
      <c r="D4" s="628"/>
      <c r="E4" s="628"/>
      <c r="F4" s="628"/>
      <c r="G4" s="628"/>
      <c r="H4" s="628"/>
      <c r="I4" s="628"/>
      <c r="J4" s="628"/>
      <c r="K4" s="628"/>
      <c r="L4" s="628"/>
      <c r="M4" s="628"/>
      <c r="N4" s="628"/>
      <c r="O4" s="628"/>
      <c r="P4" s="628"/>
      <c r="Q4" s="628"/>
      <c r="R4" s="7"/>
    </row>
    <row r="5" spans="1:22" ht="39.950000000000003" customHeight="1">
      <c r="A5" s="1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2"/>
    </row>
    <row r="6" spans="1:22" ht="39.950000000000003" customHeight="1">
      <c r="A6" s="1"/>
      <c r="B6" s="1"/>
      <c r="C6" s="2"/>
      <c r="D6" s="629" t="s">
        <v>126</v>
      </c>
      <c r="E6" s="630"/>
      <c r="F6" s="630"/>
      <c r="G6" s="630"/>
      <c r="H6" s="630"/>
      <c r="I6" s="630"/>
      <c r="J6" s="630"/>
      <c r="K6" s="10"/>
      <c r="L6" s="10"/>
      <c r="M6" s="10"/>
      <c r="N6" s="10"/>
      <c r="O6" s="10"/>
      <c r="P6" s="10"/>
      <c r="Q6" s="10"/>
      <c r="V6" s="604" t="s">
        <v>118</v>
      </c>
    </row>
    <row r="7" spans="1:22" ht="22.5" customHeight="1">
      <c r="A7" s="1"/>
      <c r="B7" s="1"/>
      <c r="C7" s="2"/>
      <c r="D7" s="11"/>
      <c r="E7" s="12"/>
      <c r="F7" s="13"/>
      <c r="G7" s="13"/>
      <c r="H7" s="13"/>
      <c r="I7" s="13"/>
      <c r="J7" s="13"/>
      <c r="K7" s="13"/>
      <c r="L7" s="13"/>
      <c r="M7" s="13"/>
      <c r="N7" s="14"/>
      <c r="O7" s="15"/>
      <c r="P7" s="16"/>
      <c r="Q7" s="16"/>
    </row>
    <row r="8" spans="1:22" ht="22.5" customHeight="1">
      <c r="A8" s="1"/>
      <c r="B8" s="1"/>
      <c r="C8" s="2"/>
      <c r="D8" s="631" t="s">
        <v>1</v>
      </c>
      <c r="E8" s="632"/>
      <c r="F8" s="633" t="s">
        <v>262</v>
      </c>
      <c r="G8" s="634"/>
      <c r="H8" s="634"/>
      <c r="I8" s="634"/>
      <c r="J8" s="635"/>
      <c r="K8" s="17"/>
      <c r="L8" s="636"/>
      <c r="M8" s="636"/>
      <c r="N8" s="637"/>
      <c r="O8" s="637"/>
      <c r="P8" s="637"/>
      <c r="Q8" s="637"/>
    </row>
    <row r="9" spans="1:22" ht="22.5" customHeight="1">
      <c r="A9" s="1"/>
      <c r="B9" s="1"/>
      <c r="C9" s="2"/>
      <c r="D9" s="631" t="s">
        <v>140</v>
      </c>
      <c r="E9" s="632"/>
      <c r="F9" s="633"/>
      <c r="G9" s="634"/>
      <c r="H9" s="634"/>
      <c r="I9" s="634"/>
      <c r="J9" s="635"/>
      <c r="K9" s="18"/>
      <c r="L9" s="631" t="s">
        <v>3</v>
      </c>
      <c r="M9" s="631"/>
      <c r="N9" s="638">
        <f ca="1">TODAY()</f>
        <v>42437</v>
      </c>
      <c r="O9" s="638"/>
      <c r="P9" s="638"/>
      <c r="Q9" s="638"/>
    </row>
    <row r="10" spans="1:22" ht="22.5" customHeight="1">
      <c r="A10" s="1"/>
      <c r="B10" s="1"/>
      <c r="C10" s="2"/>
      <c r="D10" s="631" t="s">
        <v>2</v>
      </c>
      <c r="E10" s="631"/>
      <c r="F10" s="639"/>
      <c r="G10" s="640"/>
      <c r="H10" s="640"/>
      <c r="I10" s="640"/>
      <c r="J10" s="641"/>
      <c r="K10" s="19"/>
      <c r="L10" s="642" t="s">
        <v>8</v>
      </c>
      <c r="M10" s="642"/>
      <c r="N10" s="643"/>
      <c r="O10" s="643"/>
      <c r="P10" s="643"/>
      <c r="Q10" s="643"/>
    </row>
    <row r="11" spans="1:22" ht="22.5" customHeight="1">
      <c r="A11" s="1"/>
      <c r="B11" s="1"/>
      <c r="C11" s="2"/>
      <c r="D11" s="644" t="s">
        <v>9</v>
      </c>
      <c r="E11" s="645"/>
      <c r="F11" s="646"/>
      <c r="G11" s="647"/>
      <c r="H11" s="647"/>
      <c r="I11" s="647"/>
      <c r="J11" s="648"/>
      <c r="K11" s="19"/>
      <c r="L11" s="642"/>
      <c r="M11" s="642"/>
      <c r="N11" s="643"/>
      <c r="O11" s="643"/>
      <c r="P11" s="643"/>
      <c r="Q11" s="643"/>
    </row>
    <row r="12" spans="1:22" ht="22.5" customHeight="1">
      <c r="A12" s="1"/>
      <c r="B12" s="1"/>
      <c r="C12" s="2"/>
      <c r="D12" s="644" t="s">
        <v>10</v>
      </c>
      <c r="E12" s="632"/>
      <c r="F12" s="654">
        <v>201500075</v>
      </c>
      <c r="G12" s="655"/>
      <c r="H12" s="655"/>
      <c r="I12" s="655"/>
      <c r="J12" s="656"/>
      <c r="K12" s="19"/>
      <c r="L12" s="642"/>
      <c r="M12" s="642"/>
      <c r="N12" s="643"/>
      <c r="O12" s="643"/>
      <c r="P12" s="643"/>
      <c r="Q12" s="643"/>
      <c r="V12" s="603" t="s">
        <v>121</v>
      </c>
    </row>
    <row r="13" spans="1:22" ht="22.5" customHeight="1">
      <c r="A13" s="1"/>
      <c r="B13" s="1"/>
      <c r="C13" s="2"/>
      <c r="D13" s="644" t="s">
        <v>11</v>
      </c>
      <c r="E13" s="644"/>
      <c r="F13" s="654"/>
      <c r="G13" s="655"/>
      <c r="H13" s="655"/>
      <c r="I13" s="655"/>
      <c r="J13" s="656"/>
      <c r="K13" s="19"/>
      <c r="L13" s="13"/>
      <c r="N13" s="372"/>
      <c r="O13" s="20"/>
      <c r="P13" s="20"/>
      <c r="Q13" s="20"/>
      <c r="V13" s="18" t="s">
        <v>7</v>
      </c>
    </row>
    <row r="14" spans="1:22" ht="22.5" customHeight="1">
      <c r="A14" s="1"/>
      <c r="B14" s="1"/>
      <c r="C14" s="2"/>
      <c r="D14" s="21"/>
      <c r="E14" s="22"/>
      <c r="F14" s="2"/>
      <c r="G14" s="23"/>
      <c r="H14" s="24"/>
      <c r="I14" s="24"/>
      <c r="J14" s="25"/>
      <c r="K14" s="19"/>
      <c r="L14" s="13"/>
      <c r="N14" s="372"/>
      <c r="O14" s="20"/>
      <c r="P14" s="20"/>
      <c r="Q14" s="20"/>
      <c r="V14" s="26" t="s">
        <v>12</v>
      </c>
    </row>
    <row r="15" spans="1:22" ht="22.5" customHeight="1">
      <c r="A15" s="1"/>
      <c r="B15" s="1"/>
      <c r="C15" s="2"/>
      <c r="D15" s="21"/>
      <c r="E15" s="22"/>
      <c r="F15" s="2"/>
      <c r="G15" s="27"/>
      <c r="H15" s="28"/>
      <c r="I15" s="28"/>
      <c r="J15" s="25"/>
      <c r="K15" s="19"/>
      <c r="L15" s="13"/>
      <c r="N15" s="13"/>
      <c r="O15" s="13"/>
      <c r="P15" s="13"/>
      <c r="Q15" s="13"/>
      <c r="V15" s="26" t="s">
        <v>13</v>
      </c>
    </row>
    <row r="16" spans="1:22" ht="38.1" customHeight="1">
      <c r="A16" s="1"/>
      <c r="B16" s="1"/>
      <c r="C16" s="2"/>
      <c r="D16" s="644" t="s">
        <v>4</v>
      </c>
      <c r="E16" s="644"/>
      <c r="F16" s="29" t="s">
        <v>7</v>
      </c>
      <c r="G16" s="32"/>
      <c r="H16" s="649" t="s">
        <v>14</v>
      </c>
      <c r="I16" s="650"/>
      <c r="J16" s="651"/>
      <c r="K16" s="29" t="s">
        <v>7</v>
      </c>
      <c r="L16" s="659" t="s">
        <v>260</v>
      </c>
      <c r="M16" s="659"/>
      <c r="N16" s="659"/>
      <c r="O16" s="659"/>
      <c r="P16" s="659"/>
      <c r="Q16" s="659"/>
    </row>
    <row r="17" spans="1:17" ht="38.1" customHeight="1">
      <c r="A17" s="1"/>
      <c r="B17" s="1"/>
      <c r="C17" s="2"/>
      <c r="D17" s="644" t="s">
        <v>5</v>
      </c>
      <c r="E17" s="644"/>
      <c r="F17" s="29" t="s">
        <v>7</v>
      </c>
      <c r="G17" s="32"/>
      <c r="H17" s="649" t="s">
        <v>138</v>
      </c>
      <c r="I17" s="650"/>
      <c r="J17" s="651"/>
      <c r="K17" s="29" t="s">
        <v>7</v>
      </c>
      <c r="L17" s="659"/>
      <c r="M17" s="659"/>
      <c r="N17" s="659"/>
      <c r="O17" s="659"/>
      <c r="P17" s="659"/>
      <c r="Q17" s="659"/>
    </row>
    <row r="18" spans="1:17" ht="38.1" customHeight="1">
      <c r="A18" s="1"/>
      <c r="B18" s="1"/>
      <c r="C18" s="2"/>
      <c r="D18" s="657" t="s">
        <v>6</v>
      </c>
      <c r="E18" s="658"/>
      <c r="F18" s="29" t="s">
        <v>7</v>
      </c>
      <c r="I18" s="217"/>
      <c r="J18" s="391"/>
      <c r="K18" s="13"/>
      <c r="L18" s="659"/>
      <c r="M18" s="659"/>
      <c r="N18" s="659"/>
      <c r="O18" s="659"/>
      <c r="P18" s="659"/>
      <c r="Q18" s="659"/>
    </row>
    <row r="19" spans="1:17" ht="38.1" customHeight="1" thickBot="1">
      <c r="A19" s="35"/>
      <c r="B19" s="35"/>
      <c r="C19" s="36"/>
      <c r="D19" s="37"/>
      <c r="E19" s="37"/>
      <c r="F19" s="392"/>
      <c r="G19" s="38"/>
      <c r="H19" s="392"/>
      <c r="I19" s="38"/>
      <c r="J19" s="39"/>
      <c r="K19" s="19"/>
      <c r="L19" s="40"/>
      <c r="M19" s="41"/>
      <c r="N19" s="41"/>
      <c r="O19" s="42"/>
      <c r="P19" s="42"/>
      <c r="Q19" s="42"/>
    </row>
    <row r="20" spans="1:17" ht="38.1" customHeight="1" thickTop="1">
      <c r="A20" s="2"/>
      <c r="B20" s="7"/>
      <c r="C20" s="43" t="s">
        <v>15</v>
      </c>
      <c r="D20" s="44"/>
      <c r="E20" s="44"/>
      <c r="F20" s="44"/>
      <c r="G20" s="44"/>
      <c r="H20" s="44"/>
      <c r="I20" s="44"/>
      <c r="J20" s="652" t="s">
        <v>16</v>
      </c>
      <c r="K20" s="652"/>
      <c r="L20" s="652"/>
      <c r="M20" s="652"/>
      <c r="N20" s="652"/>
      <c r="O20" s="652"/>
      <c r="P20" s="45"/>
      <c r="Q20" s="46"/>
    </row>
    <row r="21" spans="1:17" ht="18" customHeight="1">
      <c r="A21" s="2"/>
      <c r="B21" s="7"/>
      <c r="C21" s="47"/>
      <c r="D21" s="31"/>
      <c r="E21" s="31"/>
      <c r="F21" s="31"/>
      <c r="G21" s="31"/>
      <c r="H21" s="31"/>
      <c r="I21" s="31"/>
      <c r="J21" s="653"/>
      <c r="K21" s="653"/>
      <c r="L21" s="653"/>
      <c r="M21" s="653"/>
      <c r="N21" s="653"/>
      <c r="O21" s="653"/>
      <c r="P21" s="48"/>
      <c r="Q21" s="49"/>
    </row>
    <row r="22" spans="1:17" ht="18" customHeight="1">
      <c r="A22" s="2"/>
      <c r="B22" s="7"/>
      <c r="C22" s="47"/>
      <c r="I22" s="393"/>
      <c r="J22" s="31"/>
      <c r="K22" s="371"/>
      <c r="L22" s="371"/>
      <c r="M22" s="371"/>
      <c r="N22" s="371"/>
      <c r="O22" s="371"/>
      <c r="P22" s="371"/>
      <c r="Q22" s="53"/>
    </row>
    <row r="23" spans="1:17" ht="18" customHeight="1">
      <c r="A23" s="2"/>
      <c r="B23" s="7"/>
      <c r="C23" s="50" t="s">
        <v>131</v>
      </c>
      <c r="D23" s="51"/>
      <c r="E23" s="52"/>
      <c r="F23" s="52"/>
      <c r="G23" s="31"/>
      <c r="H23" s="218"/>
      <c r="I23" s="393"/>
      <c r="J23" s="55" t="s">
        <v>17</v>
      </c>
      <c r="K23" s="2"/>
      <c r="L23" s="56"/>
      <c r="M23" s="2"/>
      <c r="N23" s="219"/>
      <c r="O23" s="220" t="s">
        <v>18</v>
      </c>
      <c r="P23" s="2"/>
      <c r="Q23" s="57"/>
    </row>
    <row r="24" spans="1:17" ht="18" customHeight="1">
      <c r="A24" s="2"/>
      <c r="B24" s="7"/>
      <c r="C24" s="54" t="s">
        <v>132</v>
      </c>
      <c r="D24" s="31"/>
      <c r="E24" s="52"/>
      <c r="F24" s="52"/>
      <c r="G24" s="31"/>
      <c r="H24" s="218"/>
      <c r="I24" s="31"/>
      <c r="J24" s="59" t="s">
        <v>19</v>
      </c>
      <c r="K24" s="2"/>
      <c r="L24" s="60"/>
      <c r="M24" s="2"/>
      <c r="N24" s="219"/>
      <c r="O24" s="220" t="s">
        <v>18</v>
      </c>
      <c r="P24" s="2"/>
      <c r="Q24" s="61"/>
    </row>
    <row r="25" spans="1:17" ht="18" customHeight="1">
      <c r="A25" s="2"/>
      <c r="B25" s="7"/>
      <c r="C25" s="58"/>
      <c r="D25" s="31"/>
      <c r="E25" s="31"/>
      <c r="F25" s="31"/>
      <c r="G25" s="31"/>
      <c r="H25" s="31"/>
      <c r="I25" s="31"/>
      <c r="J25" s="62" t="s">
        <v>20</v>
      </c>
      <c r="K25" s="2"/>
      <c r="L25" s="52"/>
      <c r="M25" s="2"/>
      <c r="N25" s="219"/>
      <c r="O25" s="220" t="s">
        <v>18</v>
      </c>
      <c r="P25" s="2"/>
      <c r="Q25" s="57"/>
    </row>
    <row r="26" spans="1:17" ht="18" customHeight="1" thickBot="1">
      <c r="A26" s="2"/>
      <c r="B26" s="7"/>
      <c r="C26" s="63"/>
      <c r="D26" s="64"/>
      <c r="E26" s="65"/>
      <c r="F26" s="65"/>
      <c r="G26" s="65"/>
      <c r="H26" s="65"/>
      <c r="I26" s="65"/>
      <c r="J26" s="66"/>
      <c r="K26" s="65"/>
      <c r="L26" s="65"/>
      <c r="M26" s="67"/>
      <c r="N26" s="68"/>
      <c r="O26" s="68"/>
      <c r="P26" s="64"/>
      <c r="Q26" s="69"/>
    </row>
    <row r="27" spans="1:17" ht="9" customHeight="1" thickTop="1"/>
  </sheetData>
  <sheetProtection password="C3A6" sheet="1" objects="1" scenarios="1"/>
  <mergeCells count="28">
    <mergeCell ref="D17:E17"/>
    <mergeCell ref="H17:J17"/>
    <mergeCell ref="J20:O21"/>
    <mergeCell ref="D12:E12"/>
    <mergeCell ref="F12:J12"/>
    <mergeCell ref="D13:E13"/>
    <mergeCell ref="F13:J13"/>
    <mergeCell ref="D16:E16"/>
    <mergeCell ref="H16:J16"/>
    <mergeCell ref="D18:E18"/>
    <mergeCell ref="L16:Q18"/>
    <mergeCell ref="D9:E9"/>
    <mergeCell ref="F9:J9"/>
    <mergeCell ref="L9:M9"/>
    <mergeCell ref="N9:Q9"/>
    <mergeCell ref="D10:E10"/>
    <mergeCell ref="F10:J10"/>
    <mergeCell ref="L10:M12"/>
    <mergeCell ref="N10:Q12"/>
    <mergeCell ref="D11:E11"/>
    <mergeCell ref="F11:J11"/>
    <mergeCell ref="C3:Q3"/>
    <mergeCell ref="C4:Q4"/>
    <mergeCell ref="D6:J6"/>
    <mergeCell ref="D8:E8"/>
    <mergeCell ref="F8:J8"/>
    <mergeCell ref="L8:M8"/>
    <mergeCell ref="N8:Q8"/>
  </mergeCells>
  <dataValidations count="2">
    <dataValidation type="list" allowBlank="1" showInputMessage="1" showErrorMessage="1" sqref="Q19">
      <formula1>$V$14:$V$15</formula1>
    </dataValidation>
    <dataValidation type="list" allowBlank="1" showInputMessage="1" showErrorMessage="1" sqref="F16:F18 K16:K17">
      <formula1>$V$13:$V$15</formula1>
    </dataValidation>
  </dataValidations>
  <pageMargins left="0.70866141732283472" right="0.70866141732283472" top="0.74803149606299213" bottom="0.74803149606299213" header="0.31496062992125984" footer="0.31496062992125984"/>
  <pageSetup paperSize="9" scale="6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3"/>
  <sheetViews>
    <sheetView showGridLines="0" zoomScaleNormal="100" workbookViewId="0">
      <selection activeCell="A8" sqref="A8"/>
    </sheetView>
  </sheetViews>
  <sheetFormatPr baseColWidth="10" defaultRowHeight="15"/>
  <cols>
    <col min="1" max="1" width="15.85546875" customWidth="1"/>
    <col min="2" max="2" width="17.7109375" customWidth="1"/>
    <col min="3" max="12" width="11.28515625" customWidth="1"/>
    <col min="13" max="13" width="13.7109375" customWidth="1"/>
    <col min="14" max="17" width="13.85546875" customWidth="1"/>
    <col min="21" max="26" width="11.42578125" style="624" customWidth="1"/>
  </cols>
  <sheetData>
    <row r="1" spans="1:26" ht="31.5" customHeight="1">
      <c r="A1" s="5"/>
      <c r="B1" s="6"/>
      <c r="C1" s="941" t="s">
        <v>136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660"/>
      <c r="R1" s="208"/>
    </row>
    <row r="2" spans="1:26" ht="31.5" customHeight="1">
      <c r="A2" s="5"/>
      <c r="B2" s="6"/>
      <c r="C2" s="942" t="s">
        <v>98</v>
      </c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2"/>
      <c r="Q2" s="943"/>
      <c r="R2" s="208"/>
    </row>
    <row r="3" spans="1:26" ht="11.45" customHeight="1">
      <c r="A3" s="5"/>
      <c r="B3" s="6"/>
      <c r="C3" s="942"/>
      <c r="D3" s="942"/>
      <c r="E3" s="942"/>
      <c r="F3" s="942"/>
      <c r="G3" s="942"/>
      <c r="H3" s="942"/>
      <c r="I3" s="942"/>
      <c r="J3" s="942"/>
      <c r="K3" s="942"/>
      <c r="L3" s="942"/>
      <c r="M3" s="942"/>
      <c r="N3" s="942"/>
      <c r="O3" s="942"/>
      <c r="P3" s="942"/>
      <c r="Q3" s="943"/>
      <c r="R3" s="208"/>
    </row>
    <row r="4" spans="1:26" ht="11.45" customHeight="1"/>
    <row r="5" spans="1:26" ht="24.95" customHeight="1">
      <c r="A5" s="150"/>
      <c r="B5" s="150"/>
      <c r="C5" s="151" t="s">
        <v>73</v>
      </c>
      <c r="D5" s="152"/>
      <c r="E5" s="153"/>
      <c r="F5" s="153"/>
      <c r="G5" s="153"/>
      <c r="H5" s="153"/>
      <c r="I5" s="153"/>
      <c r="J5" s="153"/>
      <c r="K5" s="153"/>
      <c r="L5" s="153"/>
      <c r="M5" s="154"/>
      <c r="N5" s="812"/>
      <c r="O5" s="812"/>
      <c r="P5" s="155"/>
      <c r="Q5" s="155"/>
    </row>
    <row r="6" spans="1:26" ht="24.95" customHeight="1">
      <c r="A6" s="150"/>
      <c r="B6" s="150"/>
      <c r="C6" s="813" t="s">
        <v>1</v>
      </c>
      <c r="D6" s="814"/>
      <c r="E6" s="815" t="str">
        <f>+'1- Identification'!F8</f>
        <v>ACC Périscolaire Chablisien</v>
      </c>
      <c r="F6" s="816"/>
      <c r="G6" s="816"/>
      <c r="H6" s="816"/>
      <c r="I6" s="817"/>
      <c r="J6" s="157"/>
      <c r="K6" s="818"/>
      <c r="L6" s="818"/>
      <c r="M6" s="819"/>
      <c r="N6" s="819"/>
      <c r="O6" s="819"/>
      <c r="P6" s="819"/>
      <c r="Q6" s="819"/>
    </row>
    <row r="7" spans="1:26" ht="24.95" customHeight="1">
      <c r="A7" s="150"/>
      <c r="B7" s="150"/>
      <c r="C7" s="813" t="s">
        <v>140</v>
      </c>
      <c r="D7" s="814"/>
      <c r="E7" s="820">
        <f>+'1- Identification'!F9</f>
        <v>0</v>
      </c>
      <c r="F7" s="821"/>
      <c r="G7" s="821"/>
      <c r="H7" s="821"/>
      <c r="I7" s="822"/>
      <c r="J7" s="157"/>
      <c r="K7" s="813" t="s">
        <v>3</v>
      </c>
      <c r="L7" s="813"/>
      <c r="M7" s="823">
        <f ca="1">+'1- Identification'!N9</f>
        <v>42437</v>
      </c>
      <c r="N7" s="823"/>
      <c r="O7" s="823"/>
      <c r="P7" s="823"/>
      <c r="Q7" s="823"/>
    </row>
    <row r="8" spans="1:26" ht="24.95" customHeight="1">
      <c r="A8" s="150"/>
      <c r="B8" s="150"/>
      <c r="C8" s="813" t="s">
        <v>2</v>
      </c>
      <c r="D8" s="813"/>
      <c r="E8" s="815">
        <f>+'1- Identification'!F10</f>
        <v>0</v>
      </c>
      <c r="F8" s="816"/>
      <c r="G8" s="816"/>
      <c r="H8" s="816"/>
      <c r="I8" s="817"/>
      <c r="J8" s="157"/>
      <c r="K8" s="824" t="s">
        <v>8</v>
      </c>
      <c r="L8" s="824"/>
      <c r="M8" s="947">
        <f>'1- Identification'!N10</f>
        <v>0</v>
      </c>
      <c r="N8" s="947"/>
      <c r="O8" s="947"/>
      <c r="P8" s="947"/>
      <c r="Q8" s="947"/>
    </row>
    <row r="9" spans="1:26" ht="24.95" customHeight="1">
      <c r="A9" s="150"/>
      <c r="B9" s="150"/>
      <c r="C9" s="827" t="s">
        <v>9</v>
      </c>
      <c r="D9" s="828"/>
      <c r="E9" s="829">
        <f>+'1- Identification'!F11</f>
        <v>0</v>
      </c>
      <c r="F9" s="830"/>
      <c r="G9" s="830"/>
      <c r="H9" s="830"/>
      <c r="I9" s="831"/>
      <c r="J9" s="157"/>
      <c r="K9" s="824"/>
      <c r="L9" s="824"/>
      <c r="M9" s="947"/>
      <c r="N9" s="947"/>
      <c r="O9" s="947"/>
      <c r="P9" s="947"/>
      <c r="Q9" s="947"/>
    </row>
    <row r="10" spans="1:26" ht="24.95" customHeight="1">
      <c r="A10" s="150"/>
      <c r="B10" s="150"/>
      <c r="C10" s="827" t="s">
        <v>10</v>
      </c>
      <c r="D10" s="814"/>
      <c r="E10" s="835">
        <f>+'1- Identification'!F12</f>
        <v>201500075</v>
      </c>
      <c r="F10" s="816"/>
      <c r="G10" s="816"/>
      <c r="H10" s="816"/>
      <c r="I10" s="817"/>
      <c r="J10" s="157"/>
      <c r="K10" s="824"/>
      <c r="L10" s="824"/>
      <c r="M10" s="947"/>
      <c r="N10" s="947"/>
      <c r="O10" s="947"/>
      <c r="P10" s="947"/>
      <c r="Q10" s="947"/>
    </row>
    <row r="11" spans="1:26" ht="24.95" customHeight="1">
      <c r="A11" s="150"/>
      <c r="B11" s="150"/>
      <c r="C11" s="827" t="s">
        <v>11</v>
      </c>
      <c r="D11" s="814"/>
      <c r="E11" s="835">
        <f>+'1- Identification'!F13</f>
        <v>0</v>
      </c>
      <c r="F11" s="816"/>
      <c r="G11" s="816"/>
      <c r="H11" s="816"/>
      <c r="I11" s="817"/>
      <c r="J11" s="153"/>
      <c r="K11" s="153"/>
      <c r="L11" s="153"/>
      <c r="M11" s="153"/>
      <c r="N11" s="185"/>
      <c r="O11" s="185"/>
      <c r="P11" s="156"/>
      <c r="Q11" s="156"/>
    </row>
    <row r="12" spans="1:26" ht="24.95" customHeight="1" thickBot="1"/>
    <row r="13" spans="1:26" ht="37.5" customHeight="1" thickBot="1">
      <c r="A13" s="150"/>
      <c r="B13" s="158"/>
      <c r="C13" s="948" t="s">
        <v>74</v>
      </c>
      <c r="D13" s="949"/>
      <c r="E13" s="949"/>
      <c r="F13" s="949"/>
      <c r="G13" s="949"/>
      <c r="H13" s="949"/>
      <c r="I13" s="949"/>
      <c r="J13" s="949"/>
      <c r="K13" s="198"/>
      <c r="L13" s="944" t="s">
        <v>25</v>
      </c>
      <c r="M13" s="945"/>
      <c r="N13" s="945"/>
      <c r="O13" s="945"/>
      <c r="P13" s="946"/>
      <c r="Q13" s="186"/>
    </row>
    <row r="14" spans="1:26" ht="41.25" customHeight="1">
      <c r="A14" s="150"/>
      <c r="B14" s="840" t="s">
        <v>26</v>
      </c>
      <c r="C14" s="950" t="s">
        <v>27</v>
      </c>
      <c r="D14" s="951"/>
      <c r="E14" s="950" t="s">
        <v>28</v>
      </c>
      <c r="F14" s="952"/>
      <c r="G14" s="950" t="s">
        <v>29</v>
      </c>
      <c r="H14" s="952"/>
      <c r="I14" s="845" t="s">
        <v>75</v>
      </c>
      <c r="J14" s="846"/>
      <c r="K14" s="847"/>
      <c r="L14" s="202" t="s">
        <v>76</v>
      </c>
      <c r="M14" s="203" t="s">
        <v>34</v>
      </c>
      <c r="N14" s="848" t="s">
        <v>77</v>
      </c>
      <c r="O14" s="848" t="s">
        <v>78</v>
      </c>
      <c r="P14" s="838" t="s">
        <v>79</v>
      </c>
      <c r="Q14" s="146"/>
      <c r="U14" s="604" t="s">
        <v>118</v>
      </c>
    </row>
    <row r="15" spans="1:26" ht="105.75" customHeight="1" thickBot="1">
      <c r="A15" s="161"/>
      <c r="B15" s="841"/>
      <c r="C15" s="199" t="s">
        <v>37</v>
      </c>
      <c r="D15" s="200" t="s">
        <v>38</v>
      </c>
      <c r="E15" s="201" t="s">
        <v>37</v>
      </c>
      <c r="F15" s="200" t="s">
        <v>38</v>
      </c>
      <c r="G15" s="201" t="s">
        <v>37</v>
      </c>
      <c r="H15" s="200" t="s">
        <v>38</v>
      </c>
      <c r="I15" s="165" t="s">
        <v>80</v>
      </c>
      <c r="J15" s="166" t="s">
        <v>40</v>
      </c>
      <c r="K15" s="167" t="s">
        <v>81</v>
      </c>
      <c r="L15" s="204" t="s">
        <v>41</v>
      </c>
      <c r="M15" s="205" t="s">
        <v>45</v>
      </c>
      <c r="N15" s="849"/>
      <c r="O15" s="849"/>
      <c r="P15" s="839"/>
      <c r="Q15" s="146"/>
    </row>
    <row r="16" spans="1:26" ht="17.100000000000001" customHeight="1">
      <c r="A16" s="150"/>
      <c r="B16" s="170" t="s">
        <v>47</v>
      </c>
      <c r="C16" s="171"/>
      <c r="D16" s="171"/>
      <c r="E16" s="171"/>
      <c r="F16" s="171"/>
      <c r="G16" s="171"/>
      <c r="H16" s="171"/>
      <c r="I16" s="171"/>
      <c r="J16" s="171"/>
      <c r="K16" s="171"/>
      <c r="L16" s="172"/>
      <c r="M16" s="173"/>
      <c r="N16" s="153"/>
      <c r="O16" s="174"/>
      <c r="P16" s="174"/>
      <c r="Q16" s="146"/>
      <c r="U16" s="625" t="s">
        <v>102</v>
      </c>
      <c r="V16" s="625" t="s">
        <v>101</v>
      </c>
      <c r="W16" s="625" t="s">
        <v>103</v>
      </c>
      <c r="X16" s="625" t="s">
        <v>104</v>
      </c>
      <c r="Y16" s="625" t="s">
        <v>105</v>
      </c>
      <c r="Z16" s="625" t="s">
        <v>261</v>
      </c>
    </row>
    <row r="17" spans="1:26" ht="23.1" customHeight="1">
      <c r="A17" s="150"/>
      <c r="B17" s="175" t="s">
        <v>48</v>
      </c>
      <c r="C17" s="295">
        <f>'2-  enfants de moins de 6 ans'!E18+'3- enfants de 6 à 12 ans'!E18+'4- enfants de 12 à 17 ans'!E18</f>
        <v>0</v>
      </c>
      <c r="D17" s="296">
        <f>'2-  enfants de moins de 6 ans'!F18+'3- enfants de 6 à 12 ans'!F18+'4- enfants de 12 à 17 ans'!F18</f>
        <v>0</v>
      </c>
      <c r="E17" s="297">
        <f>'2-  enfants de moins de 6 ans'!G18+'3- enfants de 6 à 12 ans'!G18+'4- enfants de 12 à 17 ans'!G18</f>
        <v>0</v>
      </c>
      <c r="F17" s="296">
        <f>'2-  enfants de moins de 6 ans'!H18+'3- enfants de 6 à 12 ans'!H18+'4- enfants de 12 à 17 ans'!H18</f>
        <v>0</v>
      </c>
      <c r="G17" s="297">
        <f>'2-  enfants de moins de 6 ans'!I18+'3- enfants de 6 à 12 ans'!I18+'4- enfants de 12 à 17 ans'!I18</f>
        <v>0</v>
      </c>
      <c r="H17" s="296">
        <f>'2-  enfants de moins de 6 ans'!J18+'3- enfants de 6 à 12 ans'!J18+'4- enfants de 12 à 17 ans'!J18</f>
        <v>0</v>
      </c>
      <c r="I17" s="297">
        <f t="shared" ref="I17:J19" si="0">+C17+E17+G17</f>
        <v>0</v>
      </c>
      <c r="J17" s="298">
        <f t="shared" si="0"/>
        <v>0</v>
      </c>
      <c r="K17" s="296">
        <f>SUM(U17:Z17)</f>
        <v>0</v>
      </c>
      <c r="L17" s="299">
        <f>'2-  enfants de moins de 6 ans'!N18+'3- enfants de 6 à 12 ans'!N18+'4- enfants de 12 à 17 ans'!N18</f>
        <v>0</v>
      </c>
      <c r="M17" s="300">
        <f>(10*'2-  enfants de moins de 6 ans'!O18*'2-  enfants de moins de 6 ans'!N18)+(10*'3- enfants de 6 à 12 ans'!O18*'3- enfants de 6 à 12 ans'!N18)+(10*'4- enfants de 12 à 17 ans'!O18*'4- enfants de 12 à 17 ans'!N18)</f>
        <v>0</v>
      </c>
      <c r="N17" s="301">
        <f>IF(I17=0,0,IF(M17=0,0,I17/M17))</f>
        <v>0</v>
      </c>
      <c r="O17" s="301">
        <f>IF(J17=0,0,IF(M17=0,0,J17/M17))</f>
        <v>0</v>
      </c>
      <c r="P17" s="301">
        <f>IF(K17=0,0,IF(M17=0,0,K17/M17))</f>
        <v>0</v>
      </c>
      <c r="Q17" s="146"/>
      <c r="U17" s="625" t="str">
        <f>IF('2-  enfants de moins de 6 ans'!K18&lt;&gt;"Voir tarifs",'2-  enfants de moins de 6 ans'!K18,0)</f>
        <v>Cf tarification</v>
      </c>
      <c r="V17" s="625" t="str">
        <f>IF('2-  enfants de moins de 6 ans'!L18&lt;&gt;"Voir tarifs",'2-  enfants de moins de 6 ans'!L18,0)</f>
        <v>Cf tarification</v>
      </c>
      <c r="W17" s="625" t="str">
        <f>IF('3- enfants de 6 à 12 ans'!K18&lt;&gt;"Voir tarifs",'3- enfants de 6 à 12 ans'!K18,0)</f>
        <v>Cf tarification</v>
      </c>
      <c r="X17" s="625" t="str">
        <f>IF('3- enfants de 6 à 12 ans'!L18&lt;&gt;"Voir tarifs",'3- enfants de 6 à 12 ans'!L18,0)</f>
        <v>Cf tarification</v>
      </c>
      <c r="Y17" s="625" t="str">
        <f>IF('4- enfants de 12 à 17 ans'!K18&lt;&gt;"Voir tarifs",'4- enfants de 12 à 17 ans'!K18,0)</f>
        <v>Cf tarification</v>
      </c>
      <c r="Z17" s="625" t="str">
        <f>IF('4- enfants de 12 à 17 ans'!L18&lt;&gt;"Voir tarifs",'4- enfants de 12 à 17 ans'!L18,0)</f>
        <v>Cf tarification</v>
      </c>
    </row>
    <row r="18" spans="1:26" ht="23.1" customHeight="1">
      <c r="A18" s="150"/>
      <c r="B18" s="175" t="s">
        <v>49</v>
      </c>
      <c r="C18" s="295">
        <f>'2-  enfants de moins de 6 ans'!E19+'3- enfants de 6 à 12 ans'!E19+'4- enfants de 12 à 17 ans'!E19</f>
        <v>0</v>
      </c>
      <c r="D18" s="296">
        <f>'2-  enfants de moins de 6 ans'!F19+'3- enfants de 6 à 12 ans'!F19+'4- enfants de 12 à 17 ans'!F19</f>
        <v>0</v>
      </c>
      <c r="E18" s="297">
        <f>'2-  enfants de moins de 6 ans'!G19+'3- enfants de 6 à 12 ans'!G19+'4- enfants de 12 à 17 ans'!G19</f>
        <v>0</v>
      </c>
      <c r="F18" s="296">
        <f>'2-  enfants de moins de 6 ans'!H19+'3- enfants de 6 à 12 ans'!H19+'4- enfants de 12 à 17 ans'!H19</f>
        <v>0</v>
      </c>
      <c r="G18" s="297">
        <f>'2-  enfants de moins de 6 ans'!I19+'3- enfants de 6 à 12 ans'!I19+'4- enfants de 12 à 17 ans'!I19</f>
        <v>0</v>
      </c>
      <c r="H18" s="296">
        <f>'2-  enfants de moins de 6 ans'!J19+'3- enfants de 6 à 12 ans'!J19+'4- enfants de 12 à 17 ans'!J19</f>
        <v>0</v>
      </c>
      <c r="I18" s="297">
        <f t="shared" si="0"/>
        <v>0</v>
      </c>
      <c r="J18" s="298">
        <f t="shared" si="0"/>
        <v>0</v>
      </c>
      <c r="K18" s="296">
        <f t="shared" ref="K18:K19" si="1">SUM(U18:Z18)</f>
        <v>0</v>
      </c>
      <c r="L18" s="299">
        <f>'2-  enfants de moins de 6 ans'!N19+'3- enfants de 6 à 12 ans'!N19+'4- enfants de 12 à 17 ans'!N19</f>
        <v>0</v>
      </c>
      <c r="M18" s="300">
        <f>(10*'2-  enfants de moins de 6 ans'!O19*'2-  enfants de moins de 6 ans'!N19)+(10*'3- enfants de 6 à 12 ans'!O19*'3- enfants de 6 à 12 ans'!N19)+(10*'4- enfants de 12 à 17 ans'!O19*'4- enfants de 12 à 17 ans'!N19)</f>
        <v>0</v>
      </c>
      <c r="N18" s="301">
        <f>IF(I18=0,0,IF(M18=0,0,I18/M18))</f>
        <v>0</v>
      </c>
      <c r="O18" s="301">
        <f>IF(J18=0,0,IF(M18=0,0,J18/M18))</f>
        <v>0</v>
      </c>
      <c r="P18" s="301">
        <f>IF(K18=0,0,IF(M18=0,0,K18/M18))</f>
        <v>0</v>
      </c>
      <c r="Q18" s="146"/>
      <c r="U18" s="625" t="str">
        <f>IF('2-  enfants de moins de 6 ans'!K19&lt;&gt;"Voir tarifs",'2-  enfants de moins de 6 ans'!K19,0)</f>
        <v>Cf tarification</v>
      </c>
      <c r="V18" s="625" t="str">
        <f>IF('2-  enfants de moins de 6 ans'!L19&lt;&gt;"Voir tarifs",'2-  enfants de moins de 6 ans'!L19,0)</f>
        <v>Cf tarification</v>
      </c>
      <c r="W18" s="625" t="str">
        <f>IF('3- enfants de 6 à 12 ans'!K19&lt;&gt;"Voir tarifs",'3- enfants de 6 à 12 ans'!K19,0)</f>
        <v>Cf tarification</v>
      </c>
      <c r="X18" s="625" t="str">
        <f>IF('3- enfants de 6 à 12 ans'!L19&lt;&gt;"Voir tarifs",'3- enfants de 6 à 12 ans'!L19,0)</f>
        <v>Cf tarification</v>
      </c>
      <c r="Y18" s="625" t="str">
        <f>IF('4- enfants de 12 à 17 ans'!K19&lt;&gt;"Voir tarifs",'4- enfants de 12 à 17 ans'!K19,0)</f>
        <v>Cf tarification</v>
      </c>
      <c r="Z18" s="625" t="str">
        <f>IF('4- enfants de 12 à 17 ans'!L19&lt;&gt;"Voir tarifs",'4- enfants de 12 à 17 ans'!L19,0)</f>
        <v>Cf tarification</v>
      </c>
    </row>
    <row r="19" spans="1:26" ht="23.1" customHeight="1">
      <c r="A19" s="150"/>
      <c r="B19" s="175" t="s">
        <v>50</v>
      </c>
      <c r="C19" s="295">
        <f>'2-  enfants de moins de 6 ans'!E20+'3- enfants de 6 à 12 ans'!E20+'4- enfants de 12 à 17 ans'!E20</f>
        <v>0</v>
      </c>
      <c r="D19" s="296">
        <f>'2-  enfants de moins de 6 ans'!F20+'3- enfants de 6 à 12 ans'!F20+'4- enfants de 12 à 17 ans'!F20</f>
        <v>0</v>
      </c>
      <c r="E19" s="297">
        <f>'2-  enfants de moins de 6 ans'!G20+'3- enfants de 6 à 12 ans'!G20+'4- enfants de 12 à 17 ans'!G20</f>
        <v>0</v>
      </c>
      <c r="F19" s="296">
        <f>'2-  enfants de moins de 6 ans'!H20+'3- enfants de 6 à 12 ans'!H20+'4- enfants de 12 à 17 ans'!H20</f>
        <v>0</v>
      </c>
      <c r="G19" s="297">
        <f>'2-  enfants de moins de 6 ans'!I20+'3- enfants de 6 à 12 ans'!I20+'4- enfants de 12 à 17 ans'!I20</f>
        <v>0</v>
      </c>
      <c r="H19" s="296">
        <f>'2-  enfants de moins de 6 ans'!J20+'3- enfants de 6 à 12 ans'!J20+'4- enfants de 12 à 17 ans'!J20</f>
        <v>0</v>
      </c>
      <c r="I19" s="297">
        <f t="shared" si="0"/>
        <v>0</v>
      </c>
      <c r="J19" s="298">
        <f t="shared" si="0"/>
        <v>0</v>
      </c>
      <c r="K19" s="296">
        <f t="shared" si="1"/>
        <v>0</v>
      </c>
      <c r="L19" s="299">
        <f>'2-  enfants de moins de 6 ans'!N20+'3- enfants de 6 à 12 ans'!N20+'4- enfants de 12 à 17 ans'!N20</f>
        <v>0</v>
      </c>
      <c r="M19" s="300">
        <f>(10*'2-  enfants de moins de 6 ans'!O20*'2-  enfants de moins de 6 ans'!N20)+(10*'3- enfants de 6 à 12 ans'!O20*'3- enfants de 6 à 12 ans'!N20)+(10*'4- enfants de 12 à 17 ans'!O20*'4- enfants de 12 à 17 ans'!N20)</f>
        <v>0</v>
      </c>
      <c r="N19" s="302">
        <f>IF(I19=0,0,IF(M19=0,0,I19/M19))</f>
        <v>0</v>
      </c>
      <c r="O19" s="301">
        <f>IF(J19=0,0,IF(M19=0,0,J19/M19))</f>
        <v>0</v>
      </c>
      <c r="P19" s="301">
        <f>IF(K19=0,0,IF(M19=0,0,K19/M19))</f>
        <v>0</v>
      </c>
      <c r="Q19" s="146"/>
      <c r="U19" s="625" t="str">
        <f>IF('2-  enfants de moins de 6 ans'!K20&lt;&gt;"Voir tarifs",'2-  enfants de moins de 6 ans'!K20,0)</f>
        <v>Cf tarification</v>
      </c>
      <c r="V19" s="625" t="str">
        <f>IF('2-  enfants de moins de 6 ans'!L20&lt;&gt;"Voir tarifs",'2-  enfants de moins de 6 ans'!L20,0)</f>
        <v>Cf tarification</v>
      </c>
      <c r="W19" s="625" t="str">
        <f>IF('3- enfants de 6 à 12 ans'!K20&lt;&gt;"Voir tarifs",'3- enfants de 6 à 12 ans'!K20,0)</f>
        <v>Cf tarification</v>
      </c>
      <c r="X19" s="625" t="str">
        <f>IF('3- enfants de 6 à 12 ans'!L20&lt;&gt;"Voir tarifs",'3- enfants de 6 à 12 ans'!L20,0)</f>
        <v>Cf tarification</v>
      </c>
      <c r="Y19" s="625" t="str">
        <f>IF('4- enfants de 12 à 17 ans'!K20&lt;&gt;"Voir tarifs",'4- enfants de 12 à 17 ans'!K20,0)</f>
        <v>Cf tarification</v>
      </c>
      <c r="Z19" s="625" t="str">
        <f>IF('4- enfants de 12 à 17 ans'!L20&lt;&gt;"Voir tarifs",'4- enfants de 12 à 17 ans'!L20,0)</f>
        <v>Cf tarification</v>
      </c>
    </row>
    <row r="20" spans="1:26" ht="25.5" customHeight="1">
      <c r="A20" s="150"/>
      <c r="B20" s="588" t="s">
        <v>51</v>
      </c>
      <c r="C20" s="580">
        <f t="shared" ref="C20:K20" si="2">SUM(C17:C19)</f>
        <v>0</v>
      </c>
      <c r="D20" s="581">
        <f t="shared" si="2"/>
        <v>0</v>
      </c>
      <c r="E20" s="582">
        <f t="shared" si="2"/>
        <v>0</v>
      </c>
      <c r="F20" s="581">
        <f t="shared" si="2"/>
        <v>0</v>
      </c>
      <c r="G20" s="583">
        <f t="shared" si="2"/>
        <v>0</v>
      </c>
      <c r="H20" s="581">
        <f t="shared" si="2"/>
        <v>0</v>
      </c>
      <c r="I20" s="583">
        <f t="shared" si="2"/>
        <v>0</v>
      </c>
      <c r="J20" s="584">
        <f t="shared" si="2"/>
        <v>0</v>
      </c>
      <c r="K20" s="581">
        <f t="shared" si="2"/>
        <v>0</v>
      </c>
      <c r="L20" s="585"/>
      <c r="M20" s="586">
        <f>SUM(M17:M19)</f>
        <v>0</v>
      </c>
      <c r="N20" s="587">
        <f>IF(I20=0,0,IF(M20=0,0,I20/M20))</f>
        <v>0</v>
      </c>
      <c r="O20" s="587">
        <f>IF(J20=0,0,IF(M20=0,0,J20/M20))</f>
        <v>0</v>
      </c>
      <c r="P20" s="587">
        <f>IF(K20=0,0,IF(M20=0,0,K20/M20))</f>
        <v>0</v>
      </c>
      <c r="Q20" s="146"/>
      <c r="U20" s="625"/>
      <c r="V20" s="625"/>
      <c r="W20" s="625"/>
      <c r="X20" s="625"/>
      <c r="Y20" s="625"/>
      <c r="Z20" s="625"/>
    </row>
    <row r="21" spans="1:26" ht="17.100000000000001" customHeight="1">
      <c r="A21" s="161"/>
      <c r="B21" s="176" t="s">
        <v>52</v>
      </c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146"/>
      <c r="U21" s="625"/>
      <c r="V21" s="625"/>
      <c r="W21" s="625"/>
      <c r="X21" s="625"/>
      <c r="Y21" s="625"/>
      <c r="Z21" s="625"/>
    </row>
    <row r="22" spans="1:26" ht="23.1" customHeight="1">
      <c r="A22" s="150"/>
      <c r="B22" s="175" t="s">
        <v>54</v>
      </c>
      <c r="C22" s="295">
        <f>'2-  enfants de moins de 6 ans'!E25+'3- enfants de 6 à 12 ans'!E25+'4- enfants de 12 à 17 ans'!E25</f>
        <v>0</v>
      </c>
      <c r="D22" s="304">
        <f>'2-  enfants de moins de 6 ans'!F25+'3- enfants de 6 à 12 ans'!F25+'4- enfants de 12 à 17 ans'!F25</f>
        <v>0</v>
      </c>
      <c r="E22" s="297">
        <f>'2-  enfants de moins de 6 ans'!G25+'3- enfants de 6 à 12 ans'!G25+'4- enfants de 12 à 17 ans'!G25</f>
        <v>0</v>
      </c>
      <c r="F22" s="304">
        <f>'2-  enfants de moins de 6 ans'!H25+'3- enfants de 6 à 12 ans'!H25+'4- enfants de 12 à 17 ans'!H25</f>
        <v>0</v>
      </c>
      <c r="G22" s="297">
        <f>'2-  enfants de moins de 6 ans'!I25+'3- enfants de 6 à 12 ans'!I25+'4- enfants de 12 à 17 ans'!I25</f>
        <v>0</v>
      </c>
      <c r="H22" s="298">
        <f>'2-  enfants de moins de 6 ans'!J25+'3- enfants de 6 à 12 ans'!J25+'4- enfants de 12 à 17 ans'!J25</f>
        <v>0</v>
      </c>
      <c r="I22" s="305">
        <f t="shared" ref="I22:J25" si="3">+C22+E22+G22</f>
        <v>0</v>
      </c>
      <c r="J22" s="306">
        <f t="shared" si="3"/>
        <v>0</v>
      </c>
      <c r="K22" s="216">
        <f>SUM(U22:Z22)</f>
        <v>0</v>
      </c>
      <c r="L22" s="307">
        <f>'2-  enfants de moins de 6 ans'!N25+'3- enfants de 6 à 12 ans'!N25+'4- enfants de 12 à 17 ans'!N25</f>
        <v>0</v>
      </c>
      <c r="M22" s="308">
        <f>(10*'2-  enfants de moins de 6 ans'!O25*'2-  enfants de moins de 6 ans'!N25)+(10*'3- enfants de 6 à 12 ans'!O25*'3- enfants de 6 à 12 ans'!N25)+(10*'4- enfants de 12 à 17 ans'!O25*'4- enfants de 12 à 17 ans'!N25)</f>
        <v>0</v>
      </c>
      <c r="N22" s="302">
        <f>IF(I22=0,0,IF(M22=0,0,I22/M22))</f>
        <v>0</v>
      </c>
      <c r="O22" s="301">
        <f>IF(J22=0,0,IF(M22=0,0,J22/M22))</f>
        <v>0</v>
      </c>
      <c r="P22" s="301">
        <f>IF(K22=0,0,IF(M22=0,0,K22/M22))</f>
        <v>0</v>
      </c>
      <c r="Q22" s="146"/>
      <c r="U22" s="625" t="str">
        <f>IF('2-  enfants de moins de 6 ans'!K25&lt;&gt;"Voir tarifs",'2-  enfants de moins de 6 ans'!K25,0)</f>
        <v>Cf tarification</v>
      </c>
      <c r="V22" s="625" t="str">
        <f>IF('2-  enfants de moins de 6 ans'!L25&lt;&gt;"Voir tarifs",'2-  enfants de moins de 6 ans'!L25,0)</f>
        <v>Cf tarification</v>
      </c>
      <c r="W22" s="625" t="str">
        <f>IF('3- enfants de 6 à 12 ans'!K25&lt;&gt;"Voir tarifs",'3- enfants de 6 à 12 ans'!K25,0)</f>
        <v>Cf tarification</v>
      </c>
      <c r="X22" s="625" t="str">
        <f>IF('3- enfants de 6 à 12 ans'!L25&lt;&gt;"Voir tarifs",'3- enfants de 6 à 12 ans'!L25,0)</f>
        <v>Cf tarification</v>
      </c>
      <c r="Y22" s="625" t="str">
        <f>IF('4- enfants de 12 à 17 ans'!K25&lt;&gt;"Voir tarifs",'4- enfants de 12 à 17 ans'!K25,0)</f>
        <v>Cf tarification</v>
      </c>
      <c r="Z22" s="625" t="str">
        <f>IF('4- enfants de 12 à 17 ans'!L25&lt;&gt;"Voir tarifs",'4- enfants de 12 à 17 ans'!L25,0)</f>
        <v>Cf tarification</v>
      </c>
    </row>
    <row r="23" spans="1:26" ht="23.1" customHeight="1">
      <c r="A23" s="150"/>
      <c r="B23" s="175" t="s">
        <v>55</v>
      </c>
      <c r="C23" s="295">
        <f>'2-  enfants de moins de 6 ans'!E26+'3- enfants de 6 à 12 ans'!E26+'4- enfants de 12 à 17 ans'!E26</f>
        <v>0</v>
      </c>
      <c r="D23" s="304">
        <f>'2-  enfants de moins de 6 ans'!F26+'3- enfants de 6 à 12 ans'!F26+'4- enfants de 12 à 17 ans'!F26</f>
        <v>0</v>
      </c>
      <c r="E23" s="297">
        <f>'2-  enfants de moins de 6 ans'!G26+'3- enfants de 6 à 12 ans'!G26+'4- enfants de 12 à 17 ans'!G26</f>
        <v>0</v>
      </c>
      <c r="F23" s="304">
        <f>'2-  enfants de moins de 6 ans'!H26+'3- enfants de 6 à 12 ans'!H26+'4- enfants de 12 à 17 ans'!H26</f>
        <v>0</v>
      </c>
      <c r="G23" s="297">
        <f>'2-  enfants de moins de 6 ans'!I26+'3- enfants de 6 à 12 ans'!I26+'4- enfants de 12 à 17 ans'!I26</f>
        <v>0</v>
      </c>
      <c r="H23" s="298">
        <f>'2-  enfants de moins de 6 ans'!J26+'3- enfants de 6 à 12 ans'!J26+'4- enfants de 12 à 17 ans'!J26</f>
        <v>0</v>
      </c>
      <c r="I23" s="305">
        <f t="shared" si="3"/>
        <v>0</v>
      </c>
      <c r="J23" s="306">
        <f t="shared" si="3"/>
        <v>0</v>
      </c>
      <c r="K23" s="216">
        <f t="shared" ref="K23:K25" si="4">SUM(U23:Z23)</f>
        <v>0</v>
      </c>
      <c r="L23" s="307">
        <f>'2-  enfants de moins de 6 ans'!N26+'3- enfants de 6 à 12 ans'!N26+'4- enfants de 12 à 17 ans'!N26</f>
        <v>0</v>
      </c>
      <c r="M23" s="308">
        <f>(10*'2-  enfants de moins de 6 ans'!O26*'2-  enfants de moins de 6 ans'!N26)+(10*'3- enfants de 6 à 12 ans'!O26*'3- enfants de 6 à 12 ans'!N26)+(10*'4- enfants de 12 à 17 ans'!O26*'4- enfants de 12 à 17 ans'!N26)</f>
        <v>0</v>
      </c>
      <c r="N23" s="302">
        <f>IF(I23=0,0,IF(M23=0,0,I23/M23))</f>
        <v>0</v>
      </c>
      <c r="O23" s="301">
        <f>IF(J23=0,0,IF(M23=0,0,J23/M23))</f>
        <v>0</v>
      </c>
      <c r="P23" s="301">
        <f>IF(K23=0,0,IF(M23=0,0,K23/M23))</f>
        <v>0</v>
      </c>
      <c r="Q23" s="146"/>
      <c r="U23" s="625" t="str">
        <f>IF('2-  enfants de moins de 6 ans'!K26&lt;&gt;"Voir tarifs",'2-  enfants de moins de 6 ans'!K26,0)</f>
        <v>Cf tarification</v>
      </c>
      <c r="V23" s="625" t="str">
        <f>IF('2-  enfants de moins de 6 ans'!L26&lt;&gt;"Voir tarifs",'2-  enfants de moins de 6 ans'!L26,0)</f>
        <v>Cf tarification</v>
      </c>
      <c r="W23" s="625" t="str">
        <f>IF('3- enfants de 6 à 12 ans'!K26&lt;&gt;"Voir tarifs",'3- enfants de 6 à 12 ans'!K26,0)</f>
        <v>Cf tarification</v>
      </c>
      <c r="X23" s="625" t="str">
        <f>IF('3- enfants de 6 à 12 ans'!L26&lt;&gt;"Voir tarifs",'3- enfants de 6 à 12 ans'!L26,0)</f>
        <v>Cf tarification</v>
      </c>
      <c r="Y23" s="625" t="str">
        <f>IF('4- enfants de 12 à 17 ans'!K26&lt;&gt;"Voir tarifs",'4- enfants de 12 à 17 ans'!K26,0)</f>
        <v>Cf tarification</v>
      </c>
      <c r="Z23" s="625" t="str">
        <f>IF('4- enfants de 12 à 17 ans'!L26&lt;&gt;"Voir tarifs",'4- enfants de 12 à 17 ans'!L26,0)</f>
        <v>Cf tarification</v>
      </c>
    </row>
    <row r="24" spans="1:26" ht="23.1" customHeight="1">
      <c r="A24" s="150"/>
      <c r="B24" s="175" t="s">
        <v>56</v>
      </c>
      <c r="C24" s="295">
        <f>'2-  enfants de moins de 6 ans'!E27+'3- enfants de 6 à 12 ans'!E27+'4- enfants de 12 à 17 ans'!E27</f>
        <v>0</v>
      </c>
      <c r="D24" s="304">
        <f>'2-  enfants de moins de 6 ans'!F27+'3- enfants de 6 à 12 ans'!F27+'4- enfants de 12 à 17 ans'!F27</f>
        <v>0</v>
      </c>
      <c r="E24" s="297">
        <f>'2-  enfants de moins de 6 ans'!G27+'3- enfants de 6 à 12 ans'!G27+'4- enfants de 12 à 17 ans'!G27</f>
        <v>0</v>
      </c>
      <c r="F24" s="304">
        <f>'2-  enfants de moins de 6 ans'!H27+'3- enfants de 6 à 12 ans'!H27+'4- enfants de 12 à 17 ans'!H27</f>
        <v>0</v>
      </c>
      <c r="G24" s="297">
        <f>'2-  enfants de moins de 6 ans'!I27+'3- enfants de 6 à 12 ans'!I27+'4- enfants de 12 à 17 ans'!I27</f>
        <v>0</v>
      </c>
      <c r="H24" s="298">
        <f>'2-  enfants de moins de 6 ans'!J27+'3- enfants de 6 à 12 ans'!J27+'4- enfants de 12 à 17 ans'!J27</f>
        <v>0</v>
      </c>
      <c r="I24" s="305">
        <f t="shared" si="3"/>
        <v>0</v>
      </c>
      <c r="J24" s="306">
        <f t="shared" si="3"/>
        <v>0</v>
      </c>
      <c r="K24" s="216">
        <f t="shared" si="4"/>
        <v>0</v>
      </c>
      <c r="L24" s="307">
        <f>'2-  enfants de moins de 6 ans'!N27+'3- enfants de 6 à 12 ans'!N27+'4- enfants de 12 à 17 ans'!N27</f>
        <v>0</v>
      </c>
      <c r="M24" s="308">
        <f>(10*'2-  enfants de moins de 6 ans'!O27*'2-  enfants de moins de 6 ans'!N27)+(10*'3- enfants de 6 à 12 ans'!O27*'3- enfants de 6 à 12 ans'!N27)+(10*'4- enfants de 12 à 17 ans'!O27*'4- enfants de 12 à 17 ans'!N27)</f>
        <v>0</v>
      </c>
      <c r="N24" s="302">
        <f>IF(I24=0,0,IF(M24=0,0,I24/M24))</f>
        <v>0</v>
      </c>
      <c r="O24" s="301">
        <f>IF(J24=0,0,IF(M24=0,0,J24/M24))</f>
        <v>0</v>
      </c>
      <c r="P24" s="301">
        <f>IF(K24=0,0,IF(M24=0,0,K24/M24))</f>
        <v>0</v>
      </c>
      <c r="Q24" s="146"/>
      <c r="U24" s="625" t="str">
        <f>IF('2-  enfants de moins de 6 ans'!K27&lt;&gt;"Voir tarifs",'2-  enfants de moins de 6 ans'!K27,0)</f>
        <v>Cf tarification</v>
      </c>
      <c r="V24" s="625" t="str">
        <f>IF('2-  enfants de moins de 6 ans'!L27&lt;&gt;"Voir tarifs",'2-  enfants de moins de 6 ans'!L27,0)</f>
        <v>Cf tarification</v>
      </c>
      <c r="W24" s="625" t="str">
        <f>IF('3- enfants de 6 à 12 ans'!K27&lt;&gt;"Voir tarifs",'3- enfants de 6 à 12 ans'!K27,0)</f>
        <v>Cf tarification</v>
      </c>
      <c r="X24" s="625" t="str">
        <f>IF('3- enfants de 6 à 12 ans'!L27&lt;&gt;"Voir tarifs",'3- enfants de 6 à 12 ans'!L27,0)</f>
        <v>Cf tarification</v>
      </c>
      <c r="Y24" s="625" t="str">
        <f>IF('4- enfants de 12 à 17 ans'!K27&lt;&gt;"Voir tarifs",'4- enfants de 12 à 17 ans'!K27,0)</f>
        <v>Cf tarification</v>
      </c>
      <c r="Z24" s="625" t="str">
        <f>IF('4- enfants de 12 à 17 ans'!L27&lt;&gt;"Voir tarifs",'4- enfants de 12 à 17 ans'!L27,0)</f>
        <v>Cf tarification</v>
      </c>
    </row>
    <row r="25" spans="1:26" ht="23.1" customHeight="1">
      <c r="A25" s="150"/>
      <c r="B25" s="177" t="s">
        <v>57</v>
      </c>
      <c r="C25" s="295">
        <f>'2-  enfants de moins de 6 ans'!E28+'3- enfants de 6 à 12 ans'!E28+'4- enfants de 12 à 17 ans'!E28</f>
        <v>0</v>
      </c>
      <c r="D25" s="304">
        <f>'2-  enfants de moins de 6 ans'!F28+'3- enfants de 6 à 12 ans'!F28+'4- enfants de 12 à 17 ans'!F28</f>
        <v>0</v>
      </c>
      <c r="E25" s="297">
        <f>'2-  enfants de moins de 6 ans'!G28+'3- enfants de 6 à 12 ans'!G28+'4- enfants de 12 à 17 ans'!G28</f>
        <v>0</v>
      </c>
      <c r="F25" s="304">
        <f>'2-  enfants de moins de 6 ans'!H28+'3- enfants de 6 à 12 ans'!H28+'4- enfants de 12 à 17 ans'!H28</f>
        <v>0</v>
      </c>
      <c r="G25" s="297">
        <f>'2-  enfants de moins de 6 ans'!I28+'3- enfants de 6 à 12 ans'!I28+'4- enfants de 12 à 17 ans'!I28</f>
        <v>0</v>
      </c>
      <c r="H25" s="298">
        <f>'2-  enfants de moins de 6 ans'!J28+'3- enfants de 6 à 12 ans'!J28+'4- enfants de 12 à 17 ans'!J28</f>
        <v>0</v>
      </c>
      <c r="I25" s="305">
        <f t="shared" si="3"/>
        <v>0</v>
      </c>
      <c r="J25" s="306">
        <f t="shared" si="3"/>
        <v>0</v>
      </c>
      <c r="K25" s="216">
        <f t="shared" si="4"/>
        <v>0</v>
      </c>
      <c r="L25" s="307">
        <f>'2-  enfants de moins de 6 ans'!N28+'3- enfants de 6 à 12 ans'!N28+'4- enfants de 12 à 17 ans'!N28</f>
        <v>0</v>
      </c>
      <c r="M25" s="308">
        <f>(10*'2-  enfants de moins de 6 ans'!O28*'2-  enfants de moins de 6 ans'!N28)+(10*'3- enfants de 6 à 12 ans'!O28*'3- enfants de 6 à 12 ans'!N28)+(10*'4- enfants de 12 à 17 ans'!O28*'4- enfants de 12 à 17 ans'!N28)</f>
        <v>0</v>
      </c>
      <c r="N25" s="302">
        <f>IF(I25=0,0,IF(M25=0,0,I25/M25))</f>
        <v>0</v>
      </c>
      <c r="O25" s="301">
        <f>IF(J25=0,0,IF(M25=0,0,J25/M25))</f>
        <v>0</v>
      </c>
      <c r="P25" s="301">
        <f>IF(K25=0,0,IF(M25=0,0,K25/M25))</f>
        <v>0</v>
      </c>
      <c r="Q25" s="146"/>
      <c r="U25" s="625" t="str">
        <f>IF('2-  enfants de moins de 6 ans'!K28&lt;&gt;"Voir tarifs",'2-  enfants de moins de 6 ans'!K28,0)</f>
        <v>Cf tarification</v>
      </c>
      <c r="V25" s="625" t="str">
        <f>IF('2-  enfants de moins de 6 ans'!L28&lt;&gt;"Voir tarifs",'2-  enfants de moins de 6 ans'!L28,0)</f>
        <v>Cf tarification</v>
      </c>
      <c r="W25" s="625" t="str">
        <f>IF('3- enfants de 6 à 12 ans'!K28&lt;&gt;"Voir tarifs",'3- enfants de 6 à 12 ans'!K28,0)</f>
        <v>Cf tarification</v>
      </c>
      <c r="X25" s="625" t="str">
        <f>IF('3- enfants de 6 à 12 ans'!L28&lt;&gt;"Voir tarifs",'3- enfants de 6 à 12 ans'!L28,0)</f>
        <v>Cf tarification</v>
      </c>
      <c r="Y25" s="625" t="str">
        <f>IF('4- enfants de 12 à 17 ans'!K28&lt;&gt;"Voir tarifs",'4- enfants de 12 à 17 ans'!K28,0)</f>
        <v>Cf tarification</v>
      </c>
      <c r="Z25" s="625" t="str">
        <f>IF('4- enfants de 12 à 17 ans'!L28&lt;&gt;"Voir tarifs",'4- enfants de 12 à 17 ans'!L28,0)</f>
        <v>Cf tarification</v>
      </c>
    </row>
    <row r="26" spans="1:26" ht="25.5" customHeight="1">
      <c r="A26" s="150"/>
      <c r="B26" s="588" t="s">
        <v>51</v>
      </c>
      <c r="C26" s="580">
        <f t="shared" ref="C26:K26" si="5">SUM(C22:C25)</f>
        <v>0</v>
      </c>
      <c r="D26" s="584">
        <f t="shared" si="5"/>
        <v>0</v>
      </c>
      <c r="E26" s="583">
        <f t="shared" si="5"/>
        <v>0</v>
      </c>
      <c r="F26" s="589">
        <f t="shared" si="5"/>
        <v>0</v>
      </c>
      <c r="G26" s="583">
        <f t="shared" si="5"/>
        <v>0</v>
      </c>
      <c r="H26" s="590">
        <f t="shared" si="5"/>
        <v>0</v>
      </c>
      <c r="I26" s="591">
        <f t="shared" si="5"/>
        <v>0</v>
      </c>
      <c r="J26" s="584">
        <f t="shared" si="5"/>
        <v>0</v>
      </c>
      <c r="K26" s="584">
        <f t="shared" si="5"/>
        <v>0</v>
      </c>
      <c r="L26" s="592"/>
      <c r="M26" s="586">
        <f>SUM(M22:M25)</f>
        <v>0</v>
      </c>
      <c r="N26" s="593">
        <f>IF(I26=0,0,IF(M26=0,0,I26/M26))</f>
        <v>0</v>
      </c>
      <c r="O26" s="587">
        <f>IF(J26=0,0,IF(M26=0,0,J26/M26))</f>
        <v>0</v>
      </c>
      <c r="P26" s="587">
        <f>IF(K26=0,0,IF(M26=0,0,K26/M26))</f>
        <v>0</v>
      </c>
      <c r="Q26" s="146"/>
      <c r="U26" s="625"/>
      <c r="V26" s="625"/>
      <c r="W26" s="625"/>
      <c r="X26" s="625"/>
      <c r="Y26" s="625"/>
      <c r="Z26" s="625"/>
    </row>
    <row r="27" spans="1:26" ht="11.1" customHeight="1">
      <c r="A27" s="150"/>
      <c r="B27" s="178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146"/>
      <c r="U27" s="625"/>
      <c r="V27" s="625"/>
      <c r="W27" s="625"/>
      <c r="X27" s="625"/>
      <c r="Y27" s="625"/>
      <c r="Z27" s="625"/>
    </row>
    <row r="28" spans="1:26" ht="23.1" customHeight="1">
      <c r="A28" s="150"/>
      <c r="B28" s="170" t="s">
        <v>58</v>
      </c>
      <c r="C28" s="295">
        <f>'2-  enfants de moins de 6 ans'!E33+'3- enfants de 6 à 12 ans'!E33+'4- enfants de 12 à 17 ans'!E33</f>
        <v>0</v>
      </c>
      <c r="D28" s="296">
        <f>'2-  enfants de moins de 6 ans'!F33+'3- enfants de 6 à 12 ans'!F33+'4- enfants de 12 à 17 ans'!F33</f>
        <v>0</v>
      </c>
      <c r="E28" s="297">
        <f>'2-  enfants de moins de 6 ans'!G33+'3- enfants de 6 à 12 ans'!G33+'4- enfants de 12 à 17 ans'!G33</f>
        <v>0</v>
      </c>
      <c r="F28" s="296">
        <f>'2-  enfants de moins de 6 ans'!H33+'3- enfants de 6 à 12 ans'!H33+'4- enfants de 12 à 17 ans'!H33</f>
        <v>0</v>
      </c>
      <c r="G28" s="297">
        <f>'2-  enfants de moins de 6 ans'!I33+'3- enfants de 6 à 12 ans'!I33+'4- enfants de 12 à 17 ans'!I33</f>
        <v>0</v>
      </c>
      <c r="H28" s="296">
        <f>'2-  enfants de moins de 6 ans'!J33+'3- enfants de 6 à 12 ans'!J33+'4- enfants de 12 à 17 ans'!J33</f>
        <v>0</v>
      </c>
      <c r="I28" s="305">
        <f>+C28+E28+G28</f>
        <v>0</v>
      </c>
      <c r="J28" s="306">
        <f>+D28+F28+H28</f>
        <v>0</v>
      </c>
      <c r="K28" s="216">
        <f>SUM(U28:Z28)</f>
        <v>0</v>
      </c>
      <c r="L28" s="307">
        <f>'2-  enfants de moins de 6 ans'!N33+'3- enfants de 6 à 12 ans'!N33+'4- enfants de 12 à 17 ans'!N33</f>
        <v>0</v>
      </c>
      <c r="M28" s="300">
        <f>(10*'2-  enfants de moins de 6 ans'!O33*'2-  enfants de moins de 6 ans'!N33)+(10*'3- enfants de 6 à 12 ans'!O33*'3- enfants de 6 à 12 ans'!N33)+(10*'4- enfants de 12 à 17 ans'!O33*'4- enfants de 12 à 17 ans'!N33)</f>
        <v>0</v>
      </c>
      <c r="N28" s="301">
        <f>IF(I28=0,0,IF(M28=0,0,I28/M28))</f>
        <v>0</v>
      </c>
      <c r="O28" s="301">
        <f>IF(J28=0,0,IF(M28=0,0,J28/M28))</f>
        <v>0</v>
      </c>
      <c r="P28" s="301">
        <f>IF(K28=0,0,IF(M28=0,0,K28/M28))</f>
        <v>0</v>
      </c>
      <c r="Q28" s="146"/>
      <c r="U28" s="625">
        <f>IF('2-  enfants de moins de 6 ans'!K33&lt;&gt;"Voir tarifs",'2-  enfants de moins de 6 ans'!K33,0)</f>
        <v>0</v>
      </c>
      <c r="V28" s="625">
        <f>IF('2-  enfants de moins de 6 ans'!L33&lt;&gt;"Voir tarifs",'2-  enfants de moins de 6 ans'!L33,0)</f>
        <v>0</v>
      </c>
      <c r="W28" s="625">
        <f>IF('3- enfants de 6 à 12 ans'!K33&lt;&gt;"Voir tarifs",'3- enfants de 6 à 12 ans'!K33,0)</f>
        <v>0</v>
      </c>
      <c r="X28" s="625">
        <f>IF('3- enfants de 6 à 12 ans'!L33&lt;&gt;"Voir tarifs",'3- enfants de 6 à 12 ans'!L33,0)</f>
        <v>0</v>
      </c>
      <c r="Y28" s="625">
        <f>IF('4- enfants de 12 à 17 ans'!K33&lt;&gt;"Voir tarifs",'4- enfants de 12 à 17 ans'!K33,0)</f>
        <v>0</v>
      </c>
      <c r="Z28" s="625">
        <f>IF('4- enfants de 12 à 17 ans'!L33&lt;&gt;"Voir tarifs",'4- enfants de 12 à 17 ans'!L33,0)</f>
        <v>0</v>
      </c>
    </row>
    <row r="29" spans="1:26" ht="11.1" customHeight="1">
      <c r="A29" s="150"/>
      <c r="B29" s="178"/>
      <c r="C29" s="215"/>
      <c r="D29" s="215"/>
      <c r="E29" s="215"/>
      <c r="F29" s="215"/>
      <c r="G29" s="215"/>
      <c r="H29" s="215"/>
      <c r="I29" s="215"/>
      <c r="J29" s="215"/>
      <c r="K29" s="214"/>
      <c r="L29" s="215"/>
      <c r="M29" s="215"/>
      <c r="N29" s="215"/>
      <c r="O29" s="215"/>
      <c r="P29" s="215"/>
      <c r="Q29" s="146"/>
      <c r="U29" s="625"/>
      <c r="V29" s="625"/>
      <c r="W29" s="625"/>
      <c r="X29" s="625"/>
      <c r="Y29" s="625"/>
      <c r="Z29" s="625"/>
    </row>
    <row r="30" spans="1:26" ht="23.1" customHeight="1" thickBot="1">
      <c r="A30" s="150"/>
      <c r="B30" s="179" t="s">
        <v>128</v>
      </c>
      <c r="C30" s="309">
        <f>'2-  enfants de moins de 6 ans'!E37+'3- enfants de 6 à 12 ans'!E37+'4- enfants de 12 à 17 ans'!E37</f>
        <v>0</v>
      </c>
      <c r="D30" s="310">
        <f>'2-  enfants de moins de 6 ans'!F37+'3- enfants de 6 à 12 ans'!F37+'4- enfants de 12 à 17 ans'!F37</f>
        <v>0</v>
      </c>
      <c r="E30" s="311">
        <f>'2-  enfants de moins de 6 ans'!G37+'3- enfants de 6 à 12 ans'!G37+'4- enfants de 12 à 17 ans'!G37</f>
        <v>0</v>
      </c>
      <c r="F30" s="310">
        <f>'2-  enfants de moins de 6 ans'!H37+'3- enfants de 6 à 12 ans'!H37+'4- enfants de 12 à 17 ans'!H37</f>
        <v>0</v>
      </c>
      <c r="G30" s="311">
        <f>'2-  enfants de moins de 6 ans'!I37+'3- enfants de 6 à 12 ans'!I37+'4- enfants de 12 à 17 ans'!I37</f>
        <v>0</v>
      </c>
      <c r="H30" s="312">
        <f>'2-  enfants de moins de 6 ans'!J37+'3- enfants de 6 à 12 ans'!J37+'4- enfants de 12 à 17 ans'!J37</f>
        <v>0</v>
      </c>
      <c r="I30" s="313">
        <f>+C30+E30+G30</f>
        <v>0</v>
      </c>
      <c r="J30" s="314">
        <f>+D30+F30+H30</f>
        <v>0</v>
      </c>
      <c r="K30" s="315">
        <f>SUM(U30:Z30)</f>
        <v>0</v>
      </c>
      <c r="L30" s="316">
        <f>'2-  enfants de moins de 6 ans'!N37+'3- enfants de 6 à 12 ans'!N37+'4- enfants de 12 à 17 ans'!N37</f>
        <v>0</v>
      </c>
      <c r="M30" s="317">
        <f>(10*'2-  enfants de moins de 6 ans'!O37*'2-  enfants de moins de 6 ans'!N37)+(10*'3- enfants de 6 à 12 ans'!O37*'3- enfants de 6 à 12 ans'!N37)+(10*'4- enfants de 12 à 17 ans'!O37*'4- enfants de 12 à 17 ans'!N37)</f>
        <v>0</v>
      </c>
      <c r="N30" s="318">
        <f>IF(I30=0,0,IF(M30=0,0,I30/M30))</f>
        <v>0</v>
      </c>
      <c r="O30" s="301">
        <f>IF(J30=0,0,IF(M30=0,0,J30/M30))</f>
        <v>0</v>
      </c>
      <c r="P30" s="301">
        <f>IF(K30=0,0,IF(M30=0,0,K30/M30))</f>
        <v>0</v>
      </c>
      <c r="Q30" s="146"/>
      <c r="U30" s="625">
        <f>IF('2-  enfants de moins de 6 ans'!K37&lt;&gt;"Voir tarifs",'2-  enfants de moins de 6 ans'!K37,0)</f>
        <v>0</v>
      </c>
      <c r="V30" s="625">
        <f>IF('2-  enfants de moins de 6 ans'!L37&lt;&gt;"Voir tarifs",'2-  enfants de moins de 6 ans'!L37,0)</f>
        <v>0</v>
      </c>
      <c r="W30" s="625">
        <f>IF('3- enfants de 6 à 12 ans'!K37&lt;&gt;"Voir tarifs",'3- enfants de 6 à 12 ans'!K37,0)</f>
        <v>0</v>
      </c>
      <c r="X30" s="625">
        <f>IF('3- enfants de 6 à 12 ans'!L37&lt;&gt;"Voir tarifs",'3- enfants de 6 à 12 ans'!L37,0)</f>
        <v>0</v>
      </c>
      <c r="Y30" s="625">
        <f>IF('4- enfants de 12 à 17 ans'!K37&lt;&gt;"Voir tarifs",'4- enfants de 12 à 17 ans'!K37,0)</f>
        <v>0</v>
      </c>
      <c r="Z30" s="625">
        <f>IF('4- enfants de 12 à 17 ans'!L37&lt;&gt;"Voir tarifs",'4- enfants de 12 à 17 ans'!L37,0)</f>
        <v>0</v>
      </c>
    </row>
    <row r="31" spans="1:26" ht="11.1" customHeight="1" thickBot="1">
      <c r="A31" s="150"/>
      <c r="B31" s="178"/>
      <c r="C31" s="319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20"/>
      <c r="O31" s="320"/>
      <c r="P31" s="320"/>
      <c r="Q31" s="146"/>
    </row>
    <row r="32" spans="1:26" ht="25.5" customHeight="1" thickBot="1">
      <c r="A32" s="161"/>
      <c r="B32" s="594" t="s">
        <v>51</v>
      </c>
      <c r="C32" s="595">
        <f t="shared" ref="C32:K32" si="6">C20+C26+C28+C30</f>
        <v>0</v>
      </c>
      <c r="D32" s="596">
        <f t="shared" si="6"/>
        <v>0</v>
      </c>
      <c r="E32" s="597">
        <f t="shared" si="6"/>
        <v>0</v>
      </c>
      <c r="F32" s="598">
        <f t="shared" si="6"/>
        <v>0</v>
      </c>
      <c r="G32" s="599">
        <f t="shared" si="6"/>
        <v>0</v>
      </c>
      <c r="H32" s="600">
        <f t="shared" si="6"/>
        <v>0</v>
      </c>
      <c r="I32" s="597">
        <f t="shared" si="6"/>
        <v>0</v>
      </c>
      <c r="J32" s="596">
        <f t="shared" si="6"/>
        <v>0</v>
      </c>
      <c r="K32" s="598">
        <f t="shared" si="6"/>
        <v>0</v>
      </c>
      <c r="L32" s="321"/>
      <c r="M32" s="601">
        <f>+M20+M26+M28+M30</f>
        <v>0</v>
      </c>
      <c r="N32" s="602">
        <f>IF(I32=0,0,IF(M32=0,0,I32/M32))</f>
        <v>0</v>
      </c>
      <c r="O32" s="602">
        <f>IF(J32=0,0,IF(M32=0,0,J32/M32))</f>
        <v>0</v>
      </c>
      <c r="P32" s="602">
        <f>IF(K32=0,0,IF(M32=0,0,K32/M32))</f>
        <v>0</v>
      </c>
      <c r="Q32" s="146"/>
    </row>
    <row r="33" spans="1:17" ht="51.75" customHeight="1" thickBot="1">
      <c r="A33" s="161"/>
      <c r="B33" s="161"/>
      <c r="C33" s="180"/>
      <c r="D33" s="180"/>
      <c r="E33" s="180"/>
      <c r="F33" s="180"/>
      <c r="G33" s="180"/>
      <c r="H33" s="180"/>
      <c r="I33" s="180"/>
      <c r="J33" s="180"/>
      <c r="K33" s="180"/>
      <c r="L33" s="181"/>
      <c r="M33" s="182" t="s">
        <v>66</v>
      </c>
      <c r="N33" s="183"/>
      <c r="O33" s="183"/>
      <c r="P33" s="183"/>
      <c r="Q33" s="146"/>
    </row>
  </sheetData>
  <sheetProtection password="C3A6" sheet="1" objects="1" scenarios="1"/>
  <mergeCells count="31">
    <mergeCell ref="O14:O15"/>
    <mergeCell ref="P14:P15"/>
    <mergeCell ref="B14:B15"/>
    <mergeCell ref="C14:D14"/>
    <mergeCell ref="E14:F14"/>
    <mergeCell ref="G14:H14"/>
    <mergeCell ref="I14:K14"/>
    <mergeCell ref="N14:N15"/>
    <mergeCell ref="L13:P13"/>
    <mergeCell ref="C7:D7"/>
    <mergeCell ref="E7:I7"/>
    <mergeCell ref="K7:L7"/>
    <mergeCell ref="M7:Q7"/>
    <mergeCell ref="C8:D8"/>
    <mergeCell ref="E8:I8"/>
    <mergeCell ref="K8:L10"/>
    <mergeCell ref="M8:Q10"/>
    <mergeCell ref="C9:D9"/>
    <mergeCell ref="E9:I9"/>
    <mergeCell ref="C10:D10"/>
    <mergeCell ref="E10:I10"/>
    <mergeCell ref="C11:D11"/>
    <mergeCell ref="E11:I11"/>
    <mergeCell ref="C13:J13"/>
    <mergeCell ref="C1:Q1"/>
    <mergeCell ref="C2:Q3"/>
    <mergeCell ref="N5:O5"/>
    <mergeCell ref="C6:D6"/>
    <mergeCell ref="E6:I6"/>
    <mergeCell ref="K6:L6"/>
    <mergeCell ref="M6:Q6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3"/>
  <sheetViews>
    <sheetView showGridLines="0" zoomScale="110" zoomScaleNormal="110" workbookViewId="0">
      <selection activeCell="B1" sqref="B1"/>
    </sheetView>
  </sheetViews>
  <sheetFormatPr baseColWidth="10" defaultRowHeight="15"/>
  <cols>
    <col min="1" max="1" width="15.85546875" customWidth="1"/>
    <col min="2" max="2" width="17.7109375" customWidth="1"/>
    <col min="3" max="12" width="11.28515625" customWidth="1"/>
    <col min="13" max="13" width="13.7109375" customWidth="1"/>
    <col min="14" max="17" width="13.85546875" customWidth="1"/>
    <col min="21" max="26" width="11.42578125" customWidth="1"/>
  </cols>
  <sheetData>
    <row r="1" spans="1:26" ht="31.5" customHeight="1">
      <c r="A1" s="5"/>
      <c r="B1" s="6"/>
      <c r="C1" s="941" t="s">
        <v>137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208"/>
    </row>
    <row r="2" spans="1:26" ht="31.5" customHeight="1">
      <c r="A2" s="5"/>
      <c r="B2" s="6"/>
      <c r="C2" s="942" t="s">
        <v>98</v>
      </c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2"/>
      <c r="Q2" s="942"/>
      <c r="R2" s="208"/>
    </row>
    <row r="3" spans="1:26" ht="11.1" customHeight="1">
      <c r="A3" s="5"/>
      <c r="B3" s="6"/>
      <c r="C3" s="942"/>
      <c r="D3" s="942"/>
      <c r="E3" s="942"/>
      <c r="F3" s="942"/>
      <c r="G3" s="942"/>
      <c r="H3" s="942"/>
      <c r="I3" s="942"/>
      <c r="J3" s="942"/>
      <c r="K3" s="942"/>
      <c r="L3" s="942"/>
      <c r="M3" s="942"/>
      <c r="N3" s="942"/>
      <c r="O3" s="942"/>
      <c r="P3" s="942"/>
      <c r="Q3" s="942"/>
      <c r="R3" s="208"/>
    </row>
    <row r="4" spans="1:26" ht="11.1" customHeight="1"/>
    <row r="5" spans="1:26" ht="24.95" customHeight="1">
      <c r="A5" s="150"/>
      <c r="B5" s="150"/>
      <c r="C5" s="151" t="s">
        <v>73</v>
      </c>
      <c r="D5" s="152"/>
      <c r="E5" s="153"/>
      <c r="F5" s="153"/>
      <c r="G5" s="153"/>
      <c r="H5" s="153"/>
      <c r="I5" s="153"/>
      <c r="J5" s="153"/>
      <c r="K5" s="153"/>
      <c r="L5" s="153"/>
      <c r="M5" s="154"/>
      <c r="N5" s="812"/>
      <c r="O5" s="812"/>
      <c r="P5" s="155"/>
      <c r="Q5" s="155"/>
    </row>
    <row r="6" spans="1:26" ht="24.95" customHeight="1">
      <c r="A6" s="150"/>
      <c r="B6" s="150"/>
      <c r="C6" s="813" t="s">
        <v>1</v>
      </c>
      <c r="D6" s="814"/>
      <c r="E6" s="815" t="str">
        <f>+'1- Identification'!F8</f>
        <v>ACC Périscolaire Chablisien</v>
      </c>
      <c r="F6" s="816"/>
      <c r="G6" s="816"/>
      <c r="H6" s="816"/>
      <c r="I6" s="817"/>
      <c r="J6" s="157"/>
      <c r="K6" s="818"/>
      <c r="L6" s="818"/>
      <c r="M6" s="819"/>
      <c r="N6" s="819"/>
      <c r="O6" s="819"/>
      <c r="P6" s="819"/>
      <c r="Q6" s="819"/>
    </row>
    <row r="7" spans="1:26" ht="24.95" customHeight="1">
      <c r="A7" s="150"/>
      <c r="B7" s="150"/>
      <c r="C7" s="813" t="s">
        <v>140</v>
      </c>
      <c r="D7" s="814"/>
      <c r="E7" s="820">
        <f>+'1- Identification'!F9</f>
        <v>0</v>
      </c>
      <c r="F7" s="821"/>
      <c r="G7" s="821"/>
      <c r="H7" s="821"/>
      <c r="I7" s="822"/>
      <c r="J7" s="157"/>
      <c r="K7" s="813" t="s">
        <v>3</v>
      </c>
      <c r="L7" s="813"/>
      <c r="M7" s="823">
        <f ca="1">+'1- Identification'!N9</f>
        <v>42437</v>
      </c>
      <c r="N7" s="823"/>
      <c r="O7" s="823"/>
      <c r="P7" s="823"/>
      <c r="Q7" s="823"/>
    </row>
    <row r="8" spans="1:26" ht="24.95" customHeight="1">
      <c r="A8" s="150"/>
      <c r="B8" s="150"/>
      <c r="C8" s="813" t="s">
        <v>2</v>
      </c>
      <c r="D8" s="813"/>
      <c r="E8" s="815">
        <f>+'1- Identification'!F10</f>
        <v>0</v>
      </c>
      <c r="F8" s="816"/>
      <c r="G8" s="816"/>
      <c r="H8" s="816"/>
      <c r="I8" s="817"/>
      <c r="J8" s="157"/>
      <c r="K8" s="824" t="s">
        <v>8</v>
      </c>
      <c r="L8" s="824"/>
      <c r="M8" s="825">
        <f>'1- Identification'!N10</f>
        <v>0</v>
      </c>
      <c r="N8" s="826"/>
      <c r="O8" s="826"/>
      <c r="P8" s="826"/>
      <c r="Q8" s="826"/>
    </row>
    <row r="9" spans="1:26" ht="24.95" customHeight="1">
      <c r="A9" s="150"/>
      <c r="B9" s="150"/>
      <c r="C9" s="827" t="s">
        <v>9</v>
      </c>
      <c r="D9" s="828"/>
      <c r="E9" s="829">
        <f>+'1- Identification'!F11</f>
        <v>0</v>
      </c>
      <c r="F9" s="830"/>
      <c r="G9" s="830"/>
      <c r="H9" s="830"/>
      <c r="I9" s="831"/>
      <c r="J9" s="157"/>
      <c r="K9" s="824"/>
      <c r="L9" s="824"/>
      <c r="M9" s="826"/>
      <c r="N9" s="826"/>
      <c r="O9" s="826"/>
      <c r="P9" s="826"/>
      <c r="Q9" s="826"/>
    </row>
    <row r="10" spans="1:26" ht="24.95" customHeight="1">
      <c r="A10" s="150"/>
      <c r="B10" s="150"/>
      <c r="C10" s="827" t="s">
        <v>10</v>
      </c>
      <c r="D10" s="814"/>
      <c r="E10" s="835">
        <f>+'1- Identification'!F12</f>
        <v>201500075</v>
      </c>
      <c r="F10" s="816"/>
      <c r="G10" s="816"/>
      <c r="H10" s="816"/>
      <c r="I10" s="817"/>
      <c r="J10" s="157"/>
      <c r="K10" s="824"/>
      <c r="L10" s="824"/>
      <c r="M10" s="826"/>
      <c r="N10" s="826"/>
      <c r="O10" s="826"/>
      <c r="P10" s="826"/>
      <c r="Q10" s="826"/>
    </row>
    <row r="11" spans="1:26" ht="24.95" customHeight="1">
      <c r="A11" s="150"/>
      <c r="B11" s="150"/>
      <c r="C11" s="827" t="s">
        <v>11</v>
      </c>
      <c r="D11" s="814"/>
      <c r="E11" s="835">
        <f>+'1- Identification'!F13</f>
        <v>0</v>
      </c>
      <c r="F11" s="816"/>
      <c r="G11" s="816"/>
      <c r="H11" s="816"/>
      <c r="I11" s="817"/>
      <c r="J11" s="153"/>
      <c r="K11" s="153"/>
      <c r="L11" s="153"/>
      <c r="M11" s="406"/>
      <c r="N11" s="209"/>
      <c r="O11" s="209"/>
      <c r="P11" s="156"/>
      <c r="Q11" s="156"/>
    </row>
    <row r="12" spans="1:26" ht="24.95" customHeight="1" thickBot="1"/>
    <row r="13" spans="1:26" ht="37.5" customHeight="1" thickBot="1">
      <c r="A13" s="150"/>
      <c r="B13" s="158"/>
      <c r="C13" s="956" t="s">
        <v>74</v>
      </c>
      <c r="D13" s="957"/>
      <c r="E13" s="957"/>
      <c r="F13" s="957"/>
      <c r="G13" s="957"/>
      <c r="H13" s="957"/>
      <c r="I13" s="957"/>
      <c r="J13" s="957"/>
      <c r="K13" s="210"/>
      <c r="L13" s="953" t="s">
        <v>25</v>
      </c>
      <c r="M13" s="954"/>
      <c r="N13" s="954"/>
      <c r="O13" s="954"/>
      <c r="P13" s="955"/>
      <c r="Q13" s="186"/>
    </row>
    <row r="14" spans="1:26" ht="41.25" customHeight="1">
      <c r="A14" s="150"/>
      <c r="B14" s="840" t="s">
        <v>26</v>
      </c>
      <c r="C14" s="958" t="s">
        <v>27</v>
      </c>
      <c r="D14" s="959"/>
      <c r="E14" s="958" t="s">
        <v>28</v>
      </c>
      <c r="F14" s="960"/>
      <c r="G14" s="958" t="s">
        <v>29</v>
      </c>
      <c r="H14" s="960"/>
      <c r="I14" s="845" t="s">
        <v>75</v>
      </c>
      <c r="J14" s="846"/>
      <c r="K14" s="847"/>
      <c r="L14" s="194" t="s">
        <v>76</v>
      </c>
      <c r="M14" s="195" t="s">
        <v>34</v>
      </c>
      <c r="N14" s="848" t="s">
        <v>77</v>
      </c>
      <c r="O14" s="848" t="s">
        <v>78</v>
      </c>
      <c r="P14" s="838" t="s">
        <v>79</v>
      </c>
      <c r="Q14" s="146"/>
      <c r="U14" s="386" t="s">
        <v>118</v>
      </c>
    </row>
    <row r="15" spans="1:26" ht="105.75" customHeight="1" thickBot="1">
      <c r="A15" s="161"/>
      <c r="B15" s="841"/>
      <c r="C15" s="191" t="s">
        <v>37</v>
      </c>
      <c r="D15" s="192" t="s">
        <v>38</v>
      </c>
      <c r="E15" s="193" t="s">
        <v>37</v>
      </c>
      <c r="F15" s="192" t="s">
        <v>38</v>
      </c>
      <c r="G15" s="193" t="s">
        <v>37</v>
      </c>
      <c r="H15" s="192" t="s">
        <v>38</v>
      </c>
      <c r="I15" s="165" t="s">
        <v>80</v>
      </c>
      <c r="J15" s="166" t="s">
        <v>40</v>
      </c>
      <c r="K15" s="167" t="s">
        <v>81</v>
      </c>
      <c r="L15" s="196" t="s">
        <v>41</v>
      </c>
      <c r="M15" s="197" t="s">
        <v>45</v>
      </c>
      <c r="N15" s="849"/>
      <c r="O15" s="849"/>
      <c r="P15" s="839"/>
      <c r="Q15" s="146"/>
    </row>
    <row r="16" spans="1:26" ht="17.100000000000001" customHeight="1">
      <c r="A16" s="150"/>
      <c r="B16" s="170" t="s">
        <v>47</v>
      </c>
      <c r="C16" s="171"/>
      <c r="D16" s="171"/>
      <c r="E16" s="171"/>
      <c r="F16" s="171"/>
      <c r="G16" s="171"/>
      <c r="H16" s="171"/>
      <c r="I16" s="171"/>
      <c r="J16" s="171"/>
      <c r="K16" s="171"/>
      <c r="L16" s="172"/>
      <c r="M16" s="173"/>
      <c r="N16" s="153"/>
      <c r="O16" s="174"/>
      <c r="P16" s="174"/>
      <c r="Q16" s="146"/>
      <c r="U16" s="146" t="s">
        <v>102</v>
      </c>
      <c r="V16" s="146" t="s">
        <v>101</v>
      </c>
      <c r="W16" s="146" t="s">
        <v>103</v>
      </c>
      <c r="X16" s="146" t="s">
        <v>104</v>
      </c>
      <c r="Y16" s="146" t="s">
        <v>105</v>
      </c>
      <c r="Z16" s="146" t="s">
        <v>261</v>
      </c>
    </row>
    <row r="17" spans="1:26" ht="23.1" customHeight="1">
      <c r="A17" s="150"/>
      <c r="B17" s="175" t="s">
        <v>48</v>
      </c>
      <c r="C17" s="295">
        <f>'2-  enfants de moins de 6 ans'!E18+'3- enfants de 6 à 12 ans'!E18+'4- enfants de 12 à 17 ans'!E18</f>
        <v>0</v>
      </c>
      <c r="D17" s="296">
        <f>'2-  enfants de moins de 6 ans'!F18+'3- enfants de 6 à 12 ans'!F18+'4- enfants de 12 à 17 ans'!F18</f>
        <v>0</v>
      </c>
      <c r="E17" s="297">
        <f>'2-  enfants de moins de 6 ans'!G18+'3- enfants de 6 à 12 ans'!G18+'4- enfants de 12 à 17 ans'!G18</f>
        <v>0</v>
      </c>
      <c r="F17" s="296">
        <f>'2-  enfants de moins de 6 ans'!H18+'3- enfants de 6 à 12 ans'!H18+'4- enfants de 12 à 17 ans'!H18</f>
        <v>0</v>
      </c>
      <c r="G17" s="297">
        <f>'2-  enfants de moins de 6 ans'!I18+'3- enfants de 6 à 12 ans'!I18+'4- enfants de 12 à 17 ans'!I18</f>
        <v>0</v>
      </c>
      <c r="H17" s="296">
        <f>'2-  enfants de moins de 6 ans'!J18+'3- enfants de 6 à 12 ans'!J18+'4- enfants de 12 à 17 ans'!J18</f>
        <v>0</v>
      </c>
      <c r="I17" s="297">
        <f t="shared" ref="I17:J19" si="0">+C17+E17+G17</f>
        <v>0</v>
      </c>
      <c r="J17" s="298">
        <f t="shared" si="0"/>
        <v>0</v>
      </c>
      <c r="K17" s="296">
        <f>SUM(U17:Z17)</f>
        <v>0</v>
      </c>
      <c r="L17" s="299">
        <f>'2-  enfants de moins de 6 ans'!N18+'3- enfants de 6 à 12 ans'!N18+'4- enfants de 12 à 17 ans'!N18</f>
        <v>0</v>
      </c>
      <c r="M17" s="300">
        <f>(10*'2-  enfants de moins de 6 ans'!O18*'2-  enfants de moins de 6 ans'!N18)+(14*'3- enfants de 6 à 12 ans'!O18*'3- enfants de 6 à 12 ans'!N18)+(14*'4- enfants de 12 à 17 ans'!O18*'4- enfants de 12 à 17 ans'!N18)</f>
        <v>0</v>
      </c>
      <c r="N17" s="301">
        <f>IF(I17=0,0,IF(M17=0,0,I17/M17))</f>
        <v>0</v>
      </c>
      <c r="O17" s="301">
        <f>IF(J17=0,0,IF(M17=0,0,J17/M17))</f>
        <v>0</v>
      </c>
      <c r="P17" s="301">
        <f>IF(K17=0,0,IF(M17=0,0,K17/M17))</f>
        <v>0</v>
      </c>
      <c r="Q17" s="146"/>
      <c r="U17" s="146" t="str">
        <f>IF('2-  enfants de moins de 6 ans'!K18&lt;&gt;"Voir tarifs",'2-  enfants de moins de 6 ans'!K18,0)</f>
        <v>Cf tarification</v>
      </c>
      <c r="V17" s="146" t="str">
        <f>IF('2-  enfants de moins de 6 ans'!L18&lt;&gt;"Voir tarifs",'2-  enfants de moins de 6 ans'!L18,0)</f>
        <v>Cf tarification</v>
      </c>
      <c r="W17" s="146" t="str">
        <f>IF('3- enfants de 6 à 12 ans'!K18&lt;&gt;"Voir tarifs",'3- enfants de 6 à 12 ans'!K18,0)</f>
        <v>Cf tarification</v>
      </c>
      <c r="X17" s="146" t="str">
        <f>IF('3- enfants de 6 à 12 ans'!L18&lt;&gt;"Voir tarifs",'3- enfants de 6 à 12 ans'!L18,0)</f>
        <v>Cf tarification</v>
      </c>
      <c r="Y17" s="146" t="str">
        <f>IF('4- enfants de 12 à 17 ans'!K18&lt;&gt;"Voir tarifs",'4- enfants de 12 à 17 ans'!K18,0)</f>
        <v>Cf tarification</v>
      </c>
      <c r="Z17" s="146" t="str">
        <f>IF('4- enfants de 12 à 17 ans'!L18&lt;&gt;"Voir tarifs",'4- enfants de 12 à 17 ans'!L18,0)</f>
        <v>Cf tarification</v>
      </c>
    </row>
    <row r="18" spans="1:26" ht="23.1" customHeight="1">
      <c r="A18" s="150"/>
      <c r="B18" s="175" t="s">
        <v>49</v>
      </c>
      <c r="C18" s="295">
        <f>'2-  enfants de moins de 6 ans'!E19+'3- enfants de 6 à 12 ans'!E19+'4- enfants de 12 à 17 ans'!E19</f>
        <v>0</v>
      </c>
      <c r="D18" s="296">
        <f>'2-  enfants de moins de 6 ans'!F19+'3- enfants de 6 à 12 ans'!F19+'4- enfants de 12 à 17 ans'!F19</f>
        <v>0</v>
      </c>
      <c r="E18" s="297">
        <f>'2-  enfants de moins de 6 ans'!G19+'3- enfants de 6 à 12 ans'!G19+'4- enfants de 12 à 17 ans'!G19</f>
        <v>0</v>
      </c>
      <c r="F18" s="296">
        <f>'2-  enfants de moins de 6 ans'!H19+'3- enfants de 6 à 12 ans'!H19+'4- enfants de 12 à 17 ans'!H19</f>
        <v>0</v>
      </c>
      <c r="G18" s="297">
        <f>'2-  enfants de moins de 6 ans'!I19+'3- enfants de 6 à 12 ans'!I19+'4- enfants de 12 à 17 ans'!I19</f>
        <v>0</v>
      </c>
      <c r="H18" s="296">
        <f>'2-  enfants de moins de 6 ans'!J19+'3- enfants de 6 à 12 ans'!J19+'4- enfants de 12 à 17 ans'!J19</f>
        <v>0</v>
      </c>
      <c r="I18" s="297">
        <f t="shared" si="0"/>
        <v>0</v>
      </c>
      <c r="J18" s="298">
        <f t="shared" si="0"/>
        <v>0</v>
      </c>
      <c r="K18" s="296">
        <f t="shared" ref="K18:K19" si="1">SUM(U18:Z18)</f>
        <v>0</v>
      </c>
      <c r="L18" s="299">
        <f>'2-  enfants de moins de 6 ans'!N19+'3- enfants de 6 à 12 ans'!N19+'4- enfants de 12 à 17 ans'!N19</f>
        <v>0</v>
      </c>
      <c r="M18" s="300">
        <f>(10*'2-  enfants de moins de 6 ans'!O19*'2-  enfants de moins de 6 ans'!N19)+(14*'3- enfants de 6 à 12 ans'!O19*'3- enfants de 6 à 12 ans'!N19)+(14*'4- enfants de 12 à 17 ans'!O19*'4- enfants de 12 à 17 ans'!N19)</f>
        <v>0</v>
      </c>
      <c r="N18" s="301">
        <f>IF(I18=0,0,IF(M18=0,0,I18/M18))</f>
        <v>0</v>
      </c>
      <c r="O18" s="301">
        <f>IF(J18=0,0,IF(M18=0,0,J18/M18))</f>
        <v>0</v>
      </c>
      <c r="P18" s="301">
        <f>IF(K18=0,0,IF(M18=0,0,K18/M18))</f>
        <v>0</v>
      </c>
      <c r="Q18" s="146"/>
      <c r="U18" s="146" t="str">
        <f>IF('2-  enfants de moins de 6 ans'!K19&lt;&gt;"Voir tarifs",'2-  enfants de moins de 6 ans'!K19,0)</f>
        <v>Cf tarification</v>
      </c>
      <c r="V18" s="146" t="str">
        <f>IF('2-  enfants de moins de 6 ans'!L19&lt;&gt;"Voir tarifs",'2-  enfants de moins de 6 ans'!L19,0)</f>
        <v>Cf tarification</v>
      </c>
      <c r="W18" s="146" t="str">
        <f>IF('3- enfants de 6 à 12 ans'!K19&lt;&gt;"Voir tarifs",'3- enfants de 6 à 12 ans'!K19,0)</f>
        <v>Cf tarification</v>
      </c>
      <c r="X18" s="146" t="str">
        <f>IF('3- enfants de 6 à 12 ans'!L19&lt;&gt;"Voir tarifs",'3- enfants de 6 à 12 ans'!L19,0)</f>
        <v>Cf tarification</v>
      </c>
      <c r="Y18" s="146" t="str">
        <f>IF('4- enfants de 12 à 17 ans'!K19&lt;&gt;"Voir tarifs",'4- enfants de 12 à 17 ans'!K19,0)</f>
        <v>Cf tarification</v>
      </c>
      <c r="Z18" s="146" t="str">
        <f>IF('4- enfants de 12 à 17 ans'!L19&lt;&gt;"Voir tarifs",'4- enfants de 12 à 17 ans'!L19,0)</f>
        <v>Cf tarification</v>
      </c>
    </row>
    <row r="19" spans="1:26" ht="23.1" customHeight="1">
      <c r="A19" s="150"/>
      <c r="B19" s="175" t="s">
        <v>50</v>
      </c>
      <c r="C19" s="295">
        <f>'2-  enfants de moins de 6 ans'!E20+'3- enfants de 6 à 12 ans'!E20+'4- enfants de 12 à 17 ans'!E20</f>
        <v>0</v>
      </c>
      <c r="D19" s="296">
        <f>'2-  enfants de moins de 6 ans'!F20+'3- enfants de 6 à 12 ans'!F20+'4- enfants de 12 à 17 ans'!F20</f>
        <v>0</v>
      </c>
      <c r="E19" s="297">
        <f>'2-  enfants de moins de 6 ans'!G20+'3- enfants de 6 à 12 ans'!G20+'4- enfants de 12 à 17 ans'!G20</f>
        <v>0</v>
      </c>
      <c r="F19" s="296">
        <f>'2-  enfants de moins de 6 ans'!H20+'3- enfants de 6 à 12 ans'!H20+'4- enfants de 12 à 17 ans'!H20</f>
        <v>0</v>
      </c>
      <c r="G19" s="297">
        <f>'2-  enfants de moins de 6 ans'!I20+'3- enfants de 6 à 12 ans'!I20+'4- enfants de 12 à 17 ans'!I20</f>
        <v>0</v>
      </c>
      <c r="H19" s="296">
        <f>'2-  enfants de moins de 6 ans'!J20+'3- enfants de 6 à 12 ans'!J20+'4- enfants de 12 à 17 ans'!J20</f>
        <v>0</v>
      </c>
      <c r="I19" s="297">
        <f t="shared" si="0"/>
        <v>0</v>
      </c>
      <c r="J19" s="298">
        <f t="shared" si="0"/>
        <v>0</v>
      </c>
      <c r="K19" s="296">
        <f t="shared" si="1"/>
        <v>0</v>
      </c>
      <c r="L19" s="299">
        <f>'2-  enfants de moins de 6 ans'!N20+'3- enfants de 6 à 12 ans'!N20+'4- enfants de 12 à 17 ans'!N20</f>
        <v>0</v>
      </c>
      <c r="M19" s="300">
        <f>(10*'2-  enfants de moins de 6 ans'!O20*'2-  enfants de moins de 6 ans'!N20)+(14*'3- enfants de 6 à 12 ans'!O20*'3- enfants de 6 à 12 ans'!N20)+(14*'4- enfants de 12 à 17 ans'!O20*'4- enfants de 12 à 17 ans'!N20)</f>
        <v>0</v>
      </c>
      <c r="N19" s="302">
        <f>IF(I19=0,0,IF(M19=0,0,I19/M19))</f>
        <v>0</v>
      </c>
      <c r="O19" s="301">
        <f>IF(J19=0,0,IF(M19=0,0,J19/M19))</f>
        <v>0</v>
      </c>
      <c r="P19" s="301">
        <f>IF(K19=0,0,IF(M19=0,0,K19/M19))</f>
        <v>0</v>
      </c>
      <c r="Q19" s="146"/>
      <c r="U19" s="146" t="str">
        <f>IF('2-  enfants de moins de 6 ans'!K20&lt;&gt;"Voir tarifs",'2-  enfants de moins de 6 ans'!K20,0)</f>
        <v>Cf tarification</v>
      </c>
      <c r="V19" s="146" t="str">
        <f>IF('2-  enfants de moins de 6 ans'!L20&lt;&gt;"Voir tarifs",'2-  enfants de moins de 6 ans'!L20,0)</f>
        <v>Cf tarification</v>
      </c>
      <c r="W19" s="146" t="str">
        <f>IF('3- enfants de 6 à 12 ans'!K20&lt;&gt;"Voir tarifs",'3- enfants de 6 à 12 ans'!K20,0)</f>
        <v>Cf tarification</v>
      </c>
      <c r="X19" s="146" t="str">
        <f>IF('3- enfants de 6 à 12 ans'!L20&lt;&gt;"Voir tarifs",'3- enfants de 6 à 12 ans'!L20,0)</f>
        <v>Cf tarification</v>
      </c>
      <c r="Y19" s="146" t="str">
        <f>IF('4- enfants de 12 à 17 ans'!K20&lt;&gt;"Voir tarifs",'4- enfants de 12 à 17 ans'!K20,0)</f>
        <v>Cf tarification</v>
      </c>
      <c r="Z19" s="146" t="str">
        <f>IF('4- enfants de 12 à 17 ans'!L20&lt;&gt;"Voir tarifs",'4- enfants de 12 à 17 ans'!L20,0)</f>
        <v>Cf tarification</v>
      </c>
    </row>
    <row r="20" spans="1:26" ht="25.5" customHeight="1">
      <c r="A20" s="150"/>
      <c r="B20" s="588" t="s">
        <v>51</v>
      </c>
      <c r="C20" s="580">
        <f t="shared" ref="C20:K20" si="2">SUM(C17:C19)</f>
        <v>0</v>
      </c>
      <c r="D20" s="581">
        <f t="shared" si="2"/>
        <v>0</v>
      </c>
      <c r="E20" s="582">
        <f t="shared" si="2"/>
        <v>0</v>
      </c>
      <c r="F20" s="581">
        <f t="shared" si="2"/>
        <v>0</v>
      </c>
      <c r="G20" s="583">
        <f t="shared" si="2"/>
        <v>0</v>
      </c>
      <c r="H20" s="581">
        <f t="shared" si="2"/>
        <v>0</v>
      </c>
      <c r="I20" s="583">
        <f t="shared" si="2"/>
        <v>0</v>
      </c>
      <c r="J20" s="584">
        <f t="shared" si="2"/>
        <v>0</v>
      </c>
      <c r="K20" s="581">
        <f t="shared" si="2"/>
        <v>0</v>
      </c>
      <c r="L20" s="585"/>
      <c r="M20" s="586">
        <f>SUM(M17:M19)</f>
        <v>0</v>
      </c>
      <c r="N20" s="587">
        <f>IF(I20=0,0,IF(M20=0,0,I20/M20))</f>
        <v>0</v>
      </c>
      <c r="O20" s="587">
        <f>IF(J20=0,0,IF(M20=0,0,J20/M20))</f>
        <v>0</v>
      </c>
      <c r="P20" s="587">
        <f>IF(K20=0,0,IF(M20=0,0,K20/M20))</f>
        <v>0</v>
      </c>
      <c r="Q20" s="146"/>
      <c r="U20" s="146"/>
      <c r="V20" s="146"/>
      <c r="W20" s="146"/>
      <c r="X20" s="146"/>
      <c r="Y20" s="146"/>
      <c r="Z20" s="146"/>
    </row>
    <row r="21" spans="1:26" ht="17.100000000000001" customHeight="1">
      <c r="A21" s="161"/>
      <c r="B21" s="176" t="s">
        <v>52</v>
      </c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146"/>
      <c r="U21" s="146"/>
      <c r="V21" s="146"/>
      <c r="W21" s="146"/>
      <c r="X21" s="146"/>
      <c r="Y21" s="146"/>
      <c r="Z21" s="146"/>
    </row>
    <row r="22" spans="1:26" ht="23.1" customHeight="1">
      <c r="A22" s="150"/>
      <c r="B22" s="175" t="s">
        <v>54</v>
      </c>
      <c r="C22" s="295">
        <f>'2-  enfants de moins de 6 ans'!E25+'3- enfants de 6 à 12 ans'!E25+'4- enfants de 12 à 17 ans'!E25</f>
        <v>0</v>
      </c>
      <c r="D22" s="304">
        <f>'2-  enfants de moins de 6 ans'!F25+'3- enfants de 6 à 12 ans'!F25+'4- enfants de 12 à 17 ans'!F25</f>
        <v>0</v>
      </c>
      <c r="E22" s="297">
        <f>'2-  enfants de moins de 6 ans'!G25+'3- enfants de 6 à 12 ans'!G25+'4- enfants de 12 à 17 ans'!G25</f>
        <v>0</v>
      </c>
      <c r="F22" s="304">
        <f>'2-  enfants de moins de 6 ans'!H25+'3- enfants de 6 à 12 ans'!H25+'4- enfants de 12 à 17 ans'!H25</f>
        <v>0</v>
      </c>
      <c r="G22" s="297">
        <f>'2-  enfants de moins de 6 ans'!I25+'3- enfants de 6 à 12 ans'!I25+'4- enfants de 12 à 17 ans'!I25</f>
        <v>0</v>
      </c>
      <c r="H22" s="298">
        <f>'2-  enfants de moins de 6 ans'!J25+'3- enfants de 6 à 12 ans'!J25+'4- enfants de 12 à 17 ans'!J25</f>
        <v>0</v>
      </c>
      <c r="I22" s="305">
        <f t="shared" ref="I22:J25" si="3">+C22+E22+G22</f>
        <v>0</v>
      </c>
      <c r="J22" s="306">
        <f t="shared" si="3"/>
        <v>0</v>
      </c>
      <c r="K22" s="216">
        <f>SUM(U22:Z22)</f>
        <v>0</v>
      </c>
      <c r="L22" s="307">
        <f>'2-  enfants de moins de 6 ans'!N25+'3- enfants de 6 à 12 ans'!N25+'4- enfants de 12 à 17 ans'!N25</f>
        <v>0</v>
      </c>
      <c r="M22" s="308">
        <f>'2-  enfants de moins de 6 ans'!R25+'3- enfants de 6 à 12 ans'!R25+'4- enfants de 12 à 17 ans'!R25</f>
        <v>0</v>
      </c>
      <c r="N22" s="302">
        <f>IF(I22=0,0,IF(M22=0,0,I22/M22))</f>
        <v>0</v>
      </c>
      <c r="O22" s="301">
        <f>IF(J22=0,0,IF(M22=0,0,J22/M22))</f>
        <v>0</v>
      </c>
      <c r="P22" s="301">
        <f>IF(K22=0,0,IF(M22=0,0,K22/M22))</f>
        <v>0</v>
      </c>
      <c r="Q22" s="146"/>
      <c r="U22" s="146" t="str">
        <f>IF('2-  enfants de moins de 6 ans'!K25&lt;&gt;"Voir tarifs",'2-  enfants de moins de 6 ans'!K25,0)</f>
        <v>Cf tarification</v>
      </c>
      <c r="V22" s="146" t="str">
        <f>IF('2-  enfants de moins de 6 ans'!L25&lt;&gt;"Voir tarifs",'2-  enfants de moins de 6 ans'!L25,0)</f>
        <v>Cf tarification</v>
      </c>
      <c r="W22" s="146" t="str">
        <f>IF('3- enfants de 6 à 12 ans'!K25&lt;&gt;"Voir tarifs",'3- enfants de 6 à 12 ans'!K25,0)</f>
        <v>Cf tarification</v>
      </c>
      <c r="X22" s="146" t="str">
        <f>IF('3- enfants de 6 à 12 ans'!L25&lt;&gt;"Voir tarifs",'3- enfants de 6 à 12 ans'!L25,0)</f>
        <v>Cf tarification</v>
      </c>
      <c r="Y22" s="146" t="str">
        <f>IF('4- enfants de 12 à 17 ans'!K25&lt;&gt;"Voir tarifs",'4- enfants de 12 à 17 ans'!K25,0)</f>
        <v>Cf tarification</v>
      </c>
      <c r="Z22" s="146" t="str">
        <f>IF('4- enfants de 12 à 17 ans'!L25&lt;&gt;"Voir tarifs",'4- enfants de 12 à 17 ans'!L25,0)</f>
        <v>Cf tarification</v>
      </c>
    </row>
    <row r="23" spans="1:26" ht="23.1" customHeight="1">
      <c r="A23" s="150"/>
      <c r="B23" s="175" t="s">
        <v>55</v>
      </c>
      <c r="C23" s="295">
        <f>'2-  enfants de moins de 6 ans'!E26+'3- enfants de 6 à 12 ans'!E26+'4- enfants de 12 à 17 ans'!E26</f>
        <v>0</v>
      </c>
      <c r="D23" s="304">
        <f>'2-  enfants de moins de 6 ans'!F26+'3- enfants de 6 à 12 ans'!F26+'4- enfants de 12 à 17 ans'!F26</f>
        <v>0</v>
      </c>
      <c r="E23" s="297">
        <f>'2-  enfants de moins de 6 ans'!G26+'3- enfants de 6 à 12 ans'!G26+'4- enfants de 12 à 17 ans'!G26</f>
        <v>0</v>
      </c>
      <c r="F23" s="304">
        <f>'2-  enfants de moins de 6 ans'!H26+'3- enfants de 6 à 12 ans'!H26+'4- enfants de 12 à 17 ans'!H26</f>
        <v>0</v>
      </c>
      <c r="G23" s="297">
        <f>'2-  enfants de moins de 6 ans'!I26+'3- enfants de 6 à 12 ans'!I26+'4- enfants de 12 à 17 ans'!I26</f>
        <v>0</v>
      </c>
      <c r="H23" s="298">
        <f>'2-  enfants de moins de 6 ans'!J26+'3- enfants de 6 à 12 ans'!J26+'4- enfants de 12 à 17 ans'!J26</f>
        <v>0</v>
      </c>
      <c r="I23" s="305">
        <f t="shared" si="3"/>
        <v>0</v>
      </c>
      <c r="J23" s="306">
        <f t="shared" si="3"/>
        <v>0</v>
      </c>
      <c r="K23" s="216">
        <f>SUM(U23:Z23)</f>
        <v>0</v>
      </c>
      <c r="L23" s="307">
        <f>'2-  enfants de moins de 6 ans'!N26+'3- enfants de 6 à 12 ans'!N26+'4- enfants de 12 à 17 ans'!N26</f>
        <v>0</v>
      </c>
      <c r="M23" s="308">
        <f>'2-  enfants de moins de 6 ans'!R26+'3- enfants de 6 à 12 ans'!R26+'4- enfants de 12 à 17 ans'!R26</f>
        <v>0</v>
      </c>
      <c r="N23" s="302">
        <f>IF(I23=0,0,IF(M23=0,0,I23/M23))</f>
        <v>0</v>
      </c>
      <c r="O23" s="301">
        <f>IF(J23=0,0,IF(M23=0,0,J23/M23))</f>
        <v>0</v>
      </c>
      <c r="P23" s="301">
        <f>IF(K23=0,0,IF(M23=0,0,K23/M23))</f>
        <v>0</v>
      </c>
      <c r="Q23" s="146"/>
      <c r="U23" s="146" t="str">
        <f>IF('2-  enfants de moins de 6 ans'!K26&lt;&gt;"Voir tarifs",'2-  enfants de moins de 6 ans'!K26,0)</f>
        <v>Cf tarification</v>
      </c>
      <c r="V23" s="146" t="str">
        <f>IF('2-  enfants de moins de 6 ans'!L26&lt;&gt;"Voir tarifs",'2-  enfants de moins de 6 ans'!L26,0)</f>
        <v>Cf tarification</v>
      </c>
      <c r="W23" s="146" t="str">
        <f>IF('3- enfants de 6 à 12 ans'!K26&lt;&gt;"Voir tarifs",'3- enfants de 6 à 12 ans'!K26,0)</f>
        <v>Cf tarification</v>
      </c>
      <c r="X23" s="146" t="str">
        <f>IF('3- enfants de 6 à 12 ans'!L26&lt;&gt;"Voir tarifs",'3- enfants de 6 à 12 ans'!L26,0)</f>
        <v>Cf tarification</v>
      </c>
      <c r="Y23" s="146" t="str">
        <f>IF('4- enfants de 12 à 17 ans'!K26&lt;&gt;"Voir tarifs",'4- enfants de 12 à 17 ans'!K26,0)</f>
        <v>Cf tarification</v>
      </c>
      <c r="Z23" s="146" t="str">
        <f>IF('4- enfants de 12 à 17 ans'!L26&lt;&gt;"Voir tarifs",'4- enfants de 12 à 17 ans'!L26,0)</f>
        <v>Cf tarification</v>
      </c>
    </row>
    <row r="24" spans="1:26" ht="23.1" customHeight="1">
      <c r="A24" s="150"/>
      <c r="B24" s="175" t="s">
        <v>56</v>
      </c>
      <c r="C24" s="295">
        <f>'2-  enfants de moins de 6 ans'!E27+'3- enfants de 6 à 12 ans'!E27+'4- enfants de 12 à 17 ans'!E27</f>
        <v>0</v>
      </c>
      <c r="D24" s="304">
        <f>'2-  enfants de moins de 6 ans'!F27+'3- enfants de 6 à 12 ans'!F27+'4- enfants de 12 à 17 ans'!F27</f>
        <v>0</v>
      </c>
      <c r="E24" s="297">
        <f>'2-  enfants de moins de 6 ans'!G27+'3- enfants de 6 à 12 ans'!G27+'4- enfants de 12 à 17 ans'!G27</f>
        <v>0</v>
      </c>
      <c r="F24" s="304">
        <f>'2-  enfants de moins de 6 ans'!H27+'3- enfants de 6 à 12 ans'!H27+'4- enfants de 12 à 17 ans'!H27</f>
        <v>0</v>
      </c>
      <c r="G24" s="297">
        <f>'2-  enfants de moins de 6 ans'!I27+'3- enfants de 6 à 12 ans'!I27+'4- enfants de 12 à 17 ans'!I27</f>
        <v>0</v>
      </c>
      <c r="H24" s="298">
        <f>'2-  enfants de moins de 6 ans'!J27+'3- enfants de 6 à 12 ans'!J27+'4- enfants de 12 à 17 ans'!J27</f>
        <v>0</v>
      </c>
      <c r="I24" s="305">
        <f t="shared" si="3"/>
        <v>0</v>
      </c>
      <c r="J24" s="306">
        <f t="shared" si="3"/>
        <v>0</v>
      </c>
      <c r="K24" s="216">
        <f>SUM(U24:Z24)</f>
        <v>0</v>
      </c>
      <c r="L24" s="307">
        <f>'2-  enfants de moins de 6 ans'!N27+'3- enfants de 6 à 12 ans'!N27+'4- enfants de 12 à 17 ans'!N27</f>
        <v>0</v>
      </c>
      <c r="M24" s="308">
        <f>'2-  enfants de moins de 6 ans'!R27+'3- enfants de 6 à 12 ans'!R27+'4- enfants de 12 à 17 ans'!R27</f>
        <v>0</v>
      </c>
      <c r="N24" s="302">
        <f>IF(I24=0,0,IF(M24=0,0,I24/M24))</f>
        <v>0</v>
      </c>
      <c r="O24" s="301">
        <f>IF(J24=0,0,IF(M24=0,0,J24/M24))</f>
        <v>0</v>
      </c>
      <c r="P24" s="301">
        <f>IF(K24=0,0,IF(M24=0,0,K24/M24))</f>
        <v>0</v>
      </c>
      <c r="Q24" s="146"/>
      <c r="U24" s="146" t="str">
        <f>IF('2-  enfants de moins de 6 ans'!K27&lt;&gt;"Voir tarifs",'2-  enfants de moins de 6 ans'!K27,0)</f>
        <v>Cf tarification</v>
      </c>
      <c r="V24" s="146" t="str">
        <f>IF('2-  enfants de moins de 6 ans'!L27&lt;&gt;"Voir tarifs",'2-  enfants de moins de 6 ans'!L27,0)</f>
        <v>Cf tarification</v>
      </c>
      <c r="W24" s="146" t="str">
        <f>IF('3- enfants de 6 à 12 ans'!K27&lt;&gt;"Voir tarifs",'3- enfants de 6 à 12 ans'!K27,0)</f>
        <v>Cf tarification</v>
      </c>
      <c r="X24" s="146" t="str">
        <f>IF('3- enfants de 6 à 12 ans'!L27&lt;&gt;"Voir tarifs",'3- enfants de 6 à 12 ans'!L27,0)</f>
        <v>Cf tarification</v>
      </c>
      <c r="Y24" s="146" t="str">
        <f>IF('4- enfants de 12 à 17 ans'!K27&lt;&gt;"Voir tarifs",'4- enfants de 12 à 17 ans'!K27,0)</f>
        <v>Cf tarification</v>
      </c>
      <c r="Z24" s="146" t="str">
        <f>IF('4- enfants de 12 à 17 ans'!L27&lt;&gt;"Voir tarifs",'4- enfants de 12 à 17 ans'!L27,0)</f>
        <v>Cf tarification</v>
      </c>
    </row>
    <row r="25" spans="1:26" ht="23.1" customHeight="1">
      <c r="A25" s="150"/>
      <c r="B25" s="177" t="s">
        <v>57</v>
      </c>
      <c r="C25" s="295">
        <f>'2-  enfants de moins de 6 ans'!E28+'3- enfants de 6 à 12 ans'!E28+'4- enfants de 12 à 17 ans'!E28</f>
        <v>0</v>
      </c>
      <c r="D25" s="304">
        <f>'2-  enfants de moins de 6 ans'!F28+'3- enfants de 6 à 12 ans'!F28+'4- enfants de 12 à 17 ans'!F28</f>
        <v>0</v>
      </c>
      <c r="E25" s="297">
        <f>'2-  enfants de moins de 6 ans'!G28+'3- enfants de 6 à 12 ans'!G28+'4- enfants de 12 à 17 ans'!G28</f>
        <v>0</v>
      </c>
      <c r="F25" s="304">
        <f>'2-  enfants de moins de 6 ans'!H28+'3- enfants de 6 à 12 ans'!H28+'4- enfants de 12 à 17 ans'!H28</f>
        <v>0</v>
      </c>
      <c r="G25" s="297">
        <f>'2-  enfants de moins de 6 ans'!I28+'3- enfants de 6 à 12 ans'!I28+'4- enfants de 12 à 17 ans'!I28</f>
        <v>0</v>
      </c>
      <c r="H25" s="298">
        <f>'2-  enfants de moins de 6 ans'!J28+'3- enfants de 6 à 12 ans'!J28+'4- enfants de 12 à 17 ans'!J28</f>
        <v>0</v>
      </c>
      <c r="I25" s="305">
        <f t="shared" si="3"/>
        <v>0</v>
      </c>
      <c r="J25" s="306">
        <f t="shared" si="3"/>
        <v>0</v>
      </c>
      <c r="K25" s="216">
        <f>SUM(U25:Z25)</f>
        <v>0</v>
      </c>
      <c r="L25" s="307">
        <f>'2-  enfants de moins de 6 ans'!N28+'3- enfants de 6 à 12 ans'!N28+'4- enfants de 12 à 17 ans'!N28</f>
        <v>0</v>
      </c>
      <c r="M25" s="308">
        <f>'2-  enfants de moins de 6 ans'!R28+'3- enfants de 6 à 12 ans'!R28+'4- enfants de 12 à 17 ans'!R28</f>
        <v>0</v>
      </c>
      <c r="N25" s="302">
        <f>IF(I25=0,0,IF(M25=0,0,I25/M25))</f>
        <v>0</v>
      </c>
      <c r="O25" s="301">
        <f>IF(J25=0,0,IF(M25=0,0,J25/M25))</f>
        <v>0</v>
      </c>
      <c r="P25" s="301">
        <f>IF(K25=0,0,IF(M25=0,0,K25/M25))</f>
        <v>0</v>
      </c>
      <c r="Q25" s="146"/>
      <c r="U25" s="146" t="str">
        <f>IF('2-  enfants de moins de 6 ans'!K28&lt;&gt;"Voir tarifs",'2-  enfants de moins de 6 ans'!K28,0)</f>
        <v>Cf tarification</v>
      </c>
      <c r="V25" s="146" t="str">
        <f>IF('2-  enfants de moins de 6 ans'!L28&lt;&gt;"Voir tarifs",'2-  enfants de moins de 6 ans'!L28,0)</f>
        <v>Cf tarification</v>
      </c>
      <c r="W25" s="146" t="str">
        <f>IF('3- enfants de 6 à 12 ans'!K28&lt;&gt;"Voir tarifs",'3- enfants de 6 à 12 ans'!K28,0)</f>
        <v>Cf tarification</v>
      </c>
      <c r="X25" s="146" t="str">
        <f>IF('3- enfants de 6 à 12 ans'!L28&lt;&gt;"Voir tarifs",'3- enfants de 6 à 12 ans'!L28,0)</f>
        <v>Cf tarification</v>
      </c>
      <c r="Y25" s="146" t="str">
        <f>IF('4- enfants de 12 à 17 ans'!K28&lt;&gt;"Voir tarifs",'4- enfants de 12 à 17 ans'!K28,0)</f>
        <v>Cf tarification</v>
      </c>
      <c r="Z25" s="146" t="str">
        <f>IF('4- enfants de 12 à 17 ans'!L28&lt;&gt;"Voir tarifs",'4- enfants de 12 à 17 ans'!L28,0)</f>
        <v>Cf tarification</v>
      </c>
    </row>
    <row r="26" spans="1:26" ht="25.5" customHeight="1">
      <c r="A26" s="150"/>
      <c r="B26" s="588" t="s">
        <v>51</v>
      </c>
      <c r="C26" s="580">
        <f t="shared" ref="C26:K26" si="4">SUM(C22:C25)</f>
        <v>0</v>
      </c>
      <c r="D26" s="584">
        <f t="shared" si="4"/>
        <v>0</v>
      </c>
      <c r="E26" s="583">
        <f t="shared" si="4"/>
        <v>0</v>
      </c>
      <c r="F26" s="589">
        <f t="shared" si="4"/>
        <v>0</v>
      </c>
      <c r="G26" s="583">
        <f t="shared" si="4"/>
        <v>0</v>
      </c>
      <c r="H26" s="590">
        <f t="shared" si="4"/>
        <v>0</v>
      </c>
      <c r="I26" s="591">
        <f t="shared" si="4"/>
        <v>0</v>
      </c>
      <c r="J26" s="584">
        <f t="shared" si="4"/>
        <v>0</v>
      </c>
      <c r="K26" s="584">
        <f t="shared" si="4"/>
        <v>0</v>
      </c>
      <c r="L26" s="592"/>
      <c r="M26" s="586">
        <f>SUM(M22:M25)</f>
        <v>0</v>
      </c>
      <c r="N26" s="593">
        <f>IF(I26=0,0,IF(M26=0,0,I26/M26))</f>
        <v>0</v>
      </c>
      <c r="O26" s="587">
        <f>IF(J26=0,0,IF(M26=0,0,J26/M26))</f>
        <v>0</v>
      </c>
      <c r="P26" s="587">
        <f>IF(K26=0,0,IF(M26=0,0,K26/M26))</f>
        <v>0</v>
      </c>
      <c r="Q26" s="146"/>
      <c r="U26" s="146"/>
      <c r="V26" s="146"/>
      <c r="W26" s="146"/>
      <c r="X26" s="146"/>
      <c r="Y26" s="146"/>
      <c r="Z26" s="146"/>
    </row>
    <row r="27" spans="1:26" ht="11.1" customHeight="1">
      <c r="A27" s="150"/>
      <c r="B27" s="178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146"/>
      <c r="U27" s="146"/>
      <c r="V27" s="146"/>
      <c r="W27" s="146"/>
      <c r="X27" s="146"/>
      <c r="Y27" s="146"/>
      <c r="Z27" s="146"/>
    </row>
    <row r="28" spans="1:26" ht="23.1" customHeight="1">
      <c r="A28" s="150"/>
      <c r="B28" s="170" t="s">
        <v>58</v>
      </c>
      <c r="C28" s="295">
        <f>'2-  enfants de moins de 6 ans'!E33+'3- enfants de 6 à 12 ans'!E33+'4- enfants de 12 à 17 ans'!E33</f>
        <v>0</v>
      </c>
      <c r="D28" s="296">
        <f>'2-  enfants de moins de 6 ans'!F33+'3- enfants de 6 à 12 ans'!F33+'4- enfants de 12 à 17 ans'!F33</f>
        <v>0</v>
      </c>
      <c r="E28" s="297">
        <f>'2-  enfants de moins de 6 ans'!G33+'3- enfants de 6 à 12 ans'!G33+'4- enfants de 12 à 17 ans'!G33</f>
        <v>0</v>
      </c>
      <c r="F28" s="296">
        <f>'2-  enfants de moins de 6 ans'!H33+'3- enfants de 6 à 12 ans'!H33+'4- enfants de 12 à 17 ans'!H33</f>
        <v>0</v>
      </c>
      <c r="G28" s="297">
        <f>'2-  enfants de moins de 6 ans'!I33+'3- enfants de 6 à 12 ans'!I33+'4- enfants de 12 à 17 ans'!I33</f>
        <v>0</v>
      </c>
      <c r="H28" s="296">
        <f>'2-  enfants de moins de 6 ans'!J33+'3- enfants de 6 à 12 ans'!J33+'4- enfants de 12 à 17 ans'!J33</f>
        <v>0</v>
      </c>
      <c r="I28" s="305">
        <f>+C28+E28+G28</f>
        <v>0</v>
      </c>
      <c r="J28" s="306">
        <f>+D28+F28+H28</f>
        <v>0</v>
      </c>
      <c r="K28" s="216">
        <f>SUM(U28:Z28)</f>
        <v>0</v>
      </c>
      <c r="L28" s="307">
        <f>'2-  enfants de moins de 6 ans'!N33+'3- enfants de 6 à 12 ans'!N33+'4- enfants de 12 à 17 ans'!N33</f>
        <v>0</v>
      </c>
      <c r="M28" s="300">
        <f>'2-  enfants de moins de 6 ans'!R33+'3- enfants de 6 à 12 ans'!R33+'4- enfants de 12 à 17 ans'!R33</f>
        <v>0</v>
      </c>
      <c r="N28" s="301">
        <f>IF(I28=0,0,IF(M28=0,0,I28/M28))</f>
        <v>0</v>
      </c>
      <c r="O28" s="301">
        <f>IF(J28=0,0,IF(M28=0,0,J28/M28))</f>
        <v>0</v>
      </c>
      <c r="P28" s="301">
        <f>IF(K28=0,0,IF(M28=0,0,K28/M28))</f>
        <v>0</v>
      </c>
      <c r="Q28" s="146"/>
      <c r="U28" s="146">
        <f>IF('2-  enfants de moins de 6 ans'!K33&lt;&gt;"Voir tarifs",'2-  enfants de moins de 6 ans'!K33,0)</f>
        <v>0</v>
      </c>
      <c r="V28" s="146">
        <f>IF('2-  enfants de moins de 6 ans'!L33&lt;&gt;"Voir tarifs",'2-  enfants de moins de 6 ans'!L33,0)</f>
        <v>0</v>
      </c>
      <c r="W28" s="146">
        <f>IF('3- enfants de 6 à 12 ans'!K33&lt;&gt;"Voir tarifs",'3- enfants de 6 à 12 ans'!K33,0)</f>
        <v>0</v>
      </c>
      <c r="X28" s="146">
        <f>IF('3- enfants de 6 à 12 ans'!L33&lt;&gt;"Voir tarifs",'3- enfants de 6 à 12 ans'!L33,0)</f>
        <v>0</v>
      </c>
      <c r="Y28" s="146">
        <f>IF('4- enfants de 12 à 17 ans'!K33&lt;&gt;"Voir tarifs",'4- enfants de 12 à 17 ans'!K33,0)</f>
        <v>0</v>
      </c>
      <c r="Z28" s="146">
        <f>IF('4- enfants de 12 à 17 ans'!L33&lt;&gt;"Voir tarifs",'4- enfants de 12 à 17 ans'!L33,0)</f>
        <v>0</v>
      </c>
    </row>
    <row r="29" spans="1:26" ht="11.1" customHeight="1">
      <c r="A29" s="150"/>
      <c r="B29" s="178"/>
      <c r="C29" s="215"/>
      <c r="D29" s="215"/>
      <c r="E29" s="215"/>
      <c r="F29" s="215"/>
      <c r="G29" s="215"/>
      <c r="H29" s="215"/>
      <c r="I29" s="215"/>
      <c r="J29" s="215"/>
      <c r="K29" s="214"/>
      <c r="L29" s="215"/>
      <c r="M29" s="215"/>
      <c r="N29" s="215"/>
      <c r="O29" s="215"/>
      <c r="P29" s="215"/>
      <c r="Q29" s="146"/>
      <c r="U29" s="146"/>
      <c r="V29" s="146"/>
      <c r="W29" s="146"/>
      <c r="X29" s="146"/>
      <c r="Y29" s="146"/>
      <c r="Z29" s="146"/>
    </row>
    <row r="30" spans="1:26" ht="23.1" customHeight="1" thickBot="1">
      <c r="A30" s="150"/>
      <c r="B30" s="179" t="s">
        <v>128</v>
      </c>
      <c r="C30" s="309">
        <f>'2-  enfants de moins de 6 ans'!E37+'3- enfants de 6 à 12 ans'!E37+'4- enfants de 12 à 17 ans'!E37</f>
        <v>0</v>
      </c>
      <c r="D30" s="310">
        <f>'2-  enfants de moins de 6 ans'!F37+'3- enfants de 6 à 12 ans'!F37+'4- enfants de 12 à 17 ans'!F37</f>
        <v>0</v>
      </c>
      <c r="E30" s="311">
        <f>'2-  enfants de moins de 6 ans'!G37+'3- enfants de 6 à 12 ans'!G37+'4- enfants de 12 à 17 ans'!G37</f>
        <v>0</v>
      </c>
      <c r="F30" s="310">
        <f>'2-  enfants de moins de 6 ans'!H37+'3- enfants de 6 à 12 ans'!H37+'4- enfants de 12 à 17 ans'!H37</f>
        <v>0</v>
      </c>
      <c r="G30" s="311">
        <f>'2-  enfants de moins de 6 ans'!I37+'3- enfants de 6 à 12 ans'!I37+'4- enfants de 12 à 17 ans'!I37</f>
        <v>0</v>
      </c>
      <c r="H30" s="312">
        <f>'2-  enfants de moins de 6 ans'!J37+'3- enfants de 6 à 12 ans'!J37+'4- enfants de 12 à 17 ans'!J37</f>
        <v>0</v>
      </c>
      <c r="I30" s="313">
        <f>+C30+E30+G30</f>
        <v>0</v>
      </c>
      <c r="J30" s="314">
        <f>+D30+F30+H30</f>
        <v>0</v>
      </c>
      <c r="K30" s="315">
        <f>SUM(U30:Z30)</f>
        <v>0</v>
      </c>
      <c r="L30" s="316">
        <f>'2-  enfants de moins de 6 ans'!N37+'3- enfants de 6 à 12 ans'!N37+'4- enfants de 12 à 17 ans'!N37</f>
        <v>0</v>
      </c>
      <c r="M30" s="317">
        <f>'2-  enfants de moins de 6 ans'!R37+'3- enfants de 6 à 12 ans'!R37+'4- enfants de 12 à 17 ans'!R37</f>
        <v>0</v>
      </c>
      <c r="N30" s="318">
        <f>IF(I30=0,0,IF(M30=0,0,I30/M30))</f>
        <v>0</v>
      </c>
      <c r="O30" s="301">
        <f>IF(J30=0,0,IF(M30=0,0,J30/M30))</f>
        <v>0</v>
      </c>
      <c r="P30" s="301">
        <f>IF(K30=0,0,IF(M30=0,0,K30/M30))</f>
        <v>0</v>
      </c>
      <c r="Q30" s="146"/>
      <c r="U30" s="146">
        <f>IF('2-  enfants de moins de 6 ans'!K37&lt;&gt;"Voir tarifs",'2-  enfants de moins de 6 ans'!K37,0)</f>
        <v>0</v>
      </c>
      <c r="V30" s="146">
        <f>IF('2-  enfants de moins de 6 ans'!L37&lt;&gt;"Voir tarifs",'2-  enfants de moins de 6 ans'!L37,0)</f>
        <v>0</v>
      </c>
      <c r="W30" s="146">
        <f>IF('3- enfants de 6 à 12 ans'!K37&lt;&gt;"Voir tarifs",'3- enfants de 6 à 12 ans'!K37,0)</f>
        <v>0</v>
      </c>
      <c r="X30" s="146">
        <f>IF('3- enfants de 6 à 12 ans'!L37&lt;&gt;"Voir tarifs",'3- enfants de 6 à 12 ans'!L37,0)</f>
        <v>0</v>
      </c>
      <c r="Y30" s="146">
        <f>IF('4- enfants de 12 à 17 ans'!K37&lt;&gt;"Voir tarifs",'4- enfants de 12 à 17 ans'!K37,0)</f>
        <v>0</v>
      </c>
      <c r="Z30" s="146">
        <f>IF('4- enfants de 12 à 17 ans'!L37&lt;&gt;"Voir tarifs",'4- enfants de 12 à 17 ans'!L37,0)</f>
        <v>0</v>
      </c>
    </row>
    <row r="31" spans="1:26" ht="11.1" customHeight="1" thickBot="1">
      <c r="A31" s="150"/>
      <c r="B31" s="178"/>
      <c r="C31" s="319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20"/>
      <c r="O31" s="320"/>
      <c r="P31" s="320"/>
      <c r="Q31" s="146"/>
    </row>
    <row r="32" spans="1:26" ht="25.5" customHeight="1" thickBot="1">
      <c r="A32" s="161"/>
      <c r="B32" s="594" t="s">
        <v>51</v>
      </c>
      <c r="C32" s="595">
        <f t="shared" ref="C32:K32" si="5">C20+C26+C28+C30</f>
        <v>0</v>
      </c>
      <c r="D32" s="596">
        <f t="shared" si="5"/>
        <v>0</v>
      </c>
      <c r="E32" s="597">
        <f t="shared" si="5"/>
        <v>0</v>
      </c>
      <c r="F32" s="598">
        <f t="shared" si="5"/>
        <v>0</v>
      </c>
      <c r="G32" s="599">
        <f t="shared" si="5"/>
        <v>0</v>
      </c>
      <c r="H32" s="600">
        <f t="shared" si="5"/>
        <v>0</v>
      </c>
      <c r="I32" s="597">
        <f t="shared" si="5"/>
        <v>0</v>
      </c>
      <c r="J32" s="596">
        <f t="shared" si="5"/>
        <v>0</v>
      </c>
      <c r="K32" s="598">
        <f t="shared" si="5"/>
        <v>0</v>
      </c>
      <c r="L32" s="321"/>
      <c r="M32" s="601">
        <f>+M20+M26+M28+M30</f>
        <v>0</v>
      </c>
      <c r="N32" s="602">
        <f>IF(I32=0,0,IF(M32=0,0,I32/M32))</f>
        <v>0</v>
      </c>
      <c r="O32" s="602">
        <f>IF(J32=0,0,IF(M32=0,0,J32/M32))</f>
        <v>0</v>
      </c>
      <c r="P32" s="602">
        <f>IF(K32=0,0,IF(M32=0,0,K32/M32))</f>
        <v>0</v>
      </c>
      <c r="Q32" s="146"/>
    </row>
    <row r="33" spans="1:17" ht="51.75" customHeight="1" thickBot="1">
      <c r="A33" s="161"/>
      <c r="B33" s="161"/>
      <c r="C33" s="180"/>
      <c r="D33" s="180"/>
      <c r="E33" s="180"/>
      <c r="F33" s="180"/>
      <c r="G33" s="180"/>
      <c r="H33" s="180"/>
      <c r="I33" s="180"/>
      <c r="J33" s="180"/>
      <c r="K33" s="180"/>
      <c r="L33" s="181"/>
      <c r="M33" s="182" t="s">
        <v>66</v>
      </c>
      <c r="N33" s="183"/>
      <c r="O33" s="183"/>
      <c r="P33" s="183"/>
      <c r="Q33" s="146"/>
    </row>
  </sheetData>
  <sheetProtection password="C3A6" sheet="1" objects="1" scenarios="1"/>
  <mergeCells count="31">
    <mergeCell ref="O14:O15"/>
    <mergeCell ref="P14:P15"/>
    <mergeCell ref="B14:B15"/>
    <mergeCell ref="C14:D14"/>
    <mergeCell ref="E14:F14"/>
    <mergeCell ref="G14:H14"/>
    <mergeCell ref="I14:K14"/>
    <mergeCell ref="N14:N15"/>
    <mergeCell ref="L13:P13"/>
    <mergeCell ref="C7:D7"/>
    <mergeCell ref="E7:I7"/>
    <mergeCell ref="K7:L7"/>
    <mergeCell ref="M7:Q7"/>
    <mergeCell ref="C8:D8"/>
    <mergeCell ref="E8:I8"/>
    <mergeCell ref="K8:L10"/>
    <mergeCell ref="M8:Q10"/>
    <mergeCell ref="C9:D9"/>
    <mergeCell ref="E9:I9"/>
    <mergeCell ref="C10:D10"/>
    <mergeCell ref="E10:I10"/>
    <mergeCell ref="C11:D11"/>
    <mergeCell ref="E11:I11"/>
    <mergeCell ref="C13:J13"/>
    <mergeCell ref="C1:Q1"/>
    <mergeCell ref="C2:Q3"/>
    <mergeCell ref="N5:O5"/>
    <mergeCell ref="C6:D6"/>
    <mergeCell ref="E6:I6"/>
    <mergeCell ref="K6:L6"/>
    <mergeCell ref="M6:Q6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AC42"/>
  <sheetViews>
    <sheetView showGridLines="0" tabSelected="1" topLeftCell="B1" zoomScaleNormal="100" workbookViewId="0">
      <selection activeCell="G37" sqref="G37"/>
    </sheetView>
  </sheetViews>
  <sheetFormatPr baseColWidth="10" defaultColWidth="9.140625" defaultRowHeight="15"/>
  <cols>
    <col min="1" max="1" width="15.85546875" style="387" customWidth="1"/>
    <col min="2" max="2" width="10.7109375" style="387" customWidth="1"/>
    <col min="3" max="4" width="10.42578125" style="387" customWidth="1"/>
    <col min="5" max="10" width="11.7109375" style="387" customWidth="1"/>
    <col min="11" max="12" width="15.28515625" style="387" customWidth="1"/>
    <col min="13" max="13" width="12.7109375" style="387" customWidth="1"/>
    <col min="14" max="14" width="13.28515625" style="387" customWidth="1"/>
    <col min="15" max="15" width="15.7109375" style="387" customWidth="1"/>
    <col min="16" max="18" width="13.28515625" style="387" customWidth="1"/>
    <col min="19" max="19" width="9.85546875" style="387" customWidth="1"/>
    <col min="20" max="21" width="17" style="387" customWidth="1"/>
    <col min="22" max="25" width="9.140625" style="385"/>
    <col min="26" max="26" width="26.28515625" style="603" customWidth="1"/>
    <col min="27" max="28" width="18.7109375" style="603" customWidth="1"/>
    <col min="29" max="29" width="9.140625" style="603" customWidth="1"/>
    <col min="30" max="16384" width="9.140625" style="385"/>
  </cols>
  <sheetData>
    <row r="1" spans="1:28" ht="18.75" customHeight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8" ht="31.5" customHeight="1">
      <c r="A2" s="5"/>
      <c r="B2" s="6"/>
      <c r="C2" s="660" t="s">
        <v>133</v>
      </c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2"/>
      <c r="Z2" s="604" t="s">
        <v>118</v>
      </c>
      <c r="AA2" s="605" t="s">
        <v>125</v>
      </c>
      <c r="AB2" s="604"/>
    </row>
    <row r="3" spans="1:28" ht="31.5" customHeight="1">
      <c r="A3" s="5"/>
      <c r="B3" s="6"/>
      <c r="C3" s="663" t="s">
        <v>141</v>
      </c>
      <c r="D3" s="664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  <c r="P3" s="665"/>
      <c r="Q3" s="665"/>
      <c r="R3" s="665"/>
      <c r="S3" s="665"/>
      <c r="T3" s="665"/>
      <c r="U3" s="666"/>
      <c r="AA3" s="606" t="s">
        <v>114</v>
      </c>
      <c r="AB3" s="606" t="s">
        <v>114</v>
      </c>
    </row>
    <row r="4" spans="1:28" ht="11.45" customHeight="1">
      <c r="A4" s="5"/>
      <c r="B4" s="6"/>
      <c r="C4" s="667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  <c r="U4" s="669"/>
      <c r="AA4" s="19" t="s">
        <v>99</v>
      </c>
      <c r="AB4" s="19" t="s">
        <v>110</v>
      </c>
    </row>
    <row r="5" spans="1:28" ht="11.45" customHeight="1" thickBot="1">
      <c r="A5" s="1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AA5" s="19" t="s">
        <v>110</v>
      </c>
      <c r="AB5" s="19" t="s">
        <v>111</v>
      </c>
    </row>
    <row r="6" spans="1:28" ht="30" customHeight="1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10"/>
      <c r="M6" s="10"/>
      <c r="N6" s="10"/>
      <c r="O6" s="750" t="s">
        <v>129</v>
      </c>
      <c r="P6" s="751"/>
      <c r="Q6" s="752"/>
      <c r="R6" s="10"/>
      <c r="S6" s="10"/>
      <c r="AA6" s="19" t="s">
        <v>111</v>
      </c>
      <c r="AB6" s="19" t="s">
        <v>112</v>
      </c>
    </row>
    <row r="7" spans="1:28" ht="30" customHeight="1" thickBot="1">
      <c r="A7" s="1"/>
      <c r="B7" s="1"/>
      <c r="C7" s="2"/>
      <c r="D7" s="2"/>
      <c r="E7" s="670" t="s">
        <v>21</v>
      </c>
      <c r="F7" s="671"/>
      <c r="G7" s="671"/>
      <c r="H7" s="671"/>
      <c r="I7" s="671"/>
      <c r="J7" s="671"/>
      <c r="K7" s="671"/>
      <c r="M7" s="13"/>
      <c r="N7" s="13"/>
      <c r="O7" s="753"/>
      <c r="P7" s="754"/>
      <c r="Q7" s="755"/>
      <c r="R7" s="34"/>
      <c r="S7" s="34"/>
      <c r="Z7" s="18"/>
      <c r="AA7" s="19" t="s">
        <v>112</v>
      </c>
      <c r="AB7" s="19" t="s">
        <v>113</v>
      </c>
    </row>
    <row r="8" spans="1:28" ht="35.1" customHeight="1">
      <c r="A8" s="1"/>
      <c r="B8" s="1"/>
      <c r="C8" s="2"/>
      <c r="D8" s="2"/>
      <c r="E8" s="2"/>
      <c r="F8" s="2"/>
      <c r="G8" s="2"/>
      <c r="H8" s="2"/>
      <c r="I8" s="2"/>
      <c r="J8" s="2"/>
      <c r="K8" s="2"/>
      <c r="M8" s="699"/>
      <c r="N8" s="699"/>
      <c r="O8" s="768" t="s">
        <v>144</v>
      </c>
      <c r="P8" s="769"/>
      <c r="Q8" s="769"/>
      <c r="R8" s="770"/>
      <c r="S8" s="384"/>
      <c r="Z8" s="26"/>
      <c r="AA8" s="19" t="s">
        <v>113</v>
      </c>
      <c r="AB8" s="19" t="s">
        <v>115</v>
      </c>
    </row>
    <row r="9" spans="1:28" ht="35.1" customHeight="1" thickBot="1">
      <c r="A9" s="1"/>
      <c r="B9" s="1"/>
      <c r="C9" s="2"/>
      <c r="D9" s="2"/>
      <c r="E9" s="649" t="s">
        <v>1</v>
      </c>
      <c r="F9" s="651"/>
      <c r="G9" s="742" t="str">
        <f>+'1- Identification'!F8</f>
        <v>ACC Périscolaire Chablisien</v>
      </c>
      <c r="H9" s="743"/>
      <c r="I9" s="743"/>
      <c r="J9" s="743"/>
      <c r="K9" s="744"/>
      <c r="M9" s="2"/>
      <c r="N9" s="2"/>
      <c r="O9" s="450" t="s">
        <v>145</v>
      </c>
      <c r="P9" s="449"/>
      <c r="Q9" s="449"/>
      <c r="R9" s="449"/>
      <c r="S9" s="221"/>
      <c r="Z9" s="26"/>
      <c r="AA9" s="19"/>
      <c r="AB9" s="19" t="s">
        <v>116</v>
      </c>
    </row>
    <row r="10" spans="1:28" ht="35.1" customHeight="1">
      <c r="A10" s="1"/>
      <c r="B10" s="1"/>
      <c r="C10" s="2"/>
      <c r="D10" s="2"/>
      <c r="E10" s="748" t="s">
        <v>10</v>
      </c>
      <c r="F10" s="749"/>
      <c r="G10" s="745">
        <f>+'1- Identification'!F12</f>
        <v>201500075</v>
      </c>
      <c r="H10" s="746"/>
      <c r="I10" s="746"/>
      <c r="J10" s="746"/>
      <c r="K10" s="747"/>
      <c r="L10" s="388"/>
      <c r="M10" s="72"/>
      <c r="N10" s="189"/>
      <c r="O10" s="700" t="s">
        <v>146</v>
      </c>
      <c r="P10" s="701"/>
      <c r="Q10" s="701"/>
      <c r="R10" s="702"/>
      <c r="S10" s="446"/>
      <c r="T10" s="771" t="s">
        <v>147</v>
      </c>
      <c r="U10" s="773" t="s">
        <v>148</v>
      </c>
      <c r="AA10" s="19"/>
      <c r="AB10" s="19" t="s">
        <v>117</v>
      </c>
    </row>
    <row r="11" spans="1:28" ht="35.1" customHeight="1">
      <c r="A11" s="1"/>
      <c r="B11" s="1"/>
      <c r="C11" s="2"/>
      <c r="D11" s="2"/>
      <c r="E11" s="748" t="s">
        <v>11</v>
      </c>
      <c r="F11" s="749"/>
      <c r="G11" s="745">
        <f>+'1- Identification'!F13</f>
        <v>0</v>
      </c>
      <c r="H11" s="746"/>
      <c r="I11" s="746"/>
      <c r="J11" s="746"/>
      <c r="K11" s="747"/>
      <c r="L11" s="388"/>
      <c r="M11" s="188"/>
      <c r="N11" s="188"/>
      <c r="O11" s="700" t="s">
        <v>22</v>
      </c>
      <c r="P11" s="701"/>
      <c r="Q11" s="701"/>
      <c r="R11" s="702"/>
      <c r="S11" s="446"/>
      <c r="T11" s="772"/>
      <c r="U11" s="774"/>
    </row>
    <row r="12" spans="1:28" ht="35.1" customHeight="1" thickBot="1">
      <c r="A12" s="1"/>
      <c r="B12" s="1"/>
      <c r="C12" s="2"/>
      <c r="D12" s="2"/>
      <c r="E12" s="21"/>
      <c r="F12" s="22"/>
      <c r="G12" s="2"/>
      <c r="H12" s="24"/>
      <c r="I12" s="24"/>
      <c r="J12" s="24"/>
      <c r="K12" s="25"/>
      <c r="O12" s="766" t="s">
        <v>23</v>
      </c>
      <c r="P12" s="767"/>
      <c r="Q12" s="767"/>
      <c r="R12" s="767"/>
      <c r="S12" s="451"/>
      <c r="T12" s="452">
        <f>IF(S9=0,0,(S9/S10))</f>
        <v>0</v>
      </c>
      <c r="U12" s="453">
        <f>S11*T12*S8</f>
        <v>0</v>
      </c>
      <c r="Z12" s="605" t="s">
        <v>119</v>
      </c>
    </row>
    <row r="13" spans="1:28" ht="39.950000000000003" customHeight="1" thickBot="1">
      <c r="A13" s="1"/>
      <c r="B13" s="1"/>
      <c r="C13" s="756" t="s">
        <v>122</v>
      </c>
      <c r="D13" s="757"/>
      <c r="E13" s="757"/>
      <c r="F13" s="758"/>
      <c r="G13" s="697" t="s">
        <v>114</v>
      </c>
      <c r="H13" s="698"/>
      <c r="I13" s="2"/>
      <c r="K13" s="2"/>
      <c r="L13" s="2"/>
      <c r="M13" s="2"/>
      <c r="N13" s="2"/>
      <c r="O13" s="2"/>
      <c r="P13" s="2"/>
      <c r="Q13" s="2"/>
      <c r="R13" s="2"/>
      <c r="S13" s="2"/>
      <c r="T13" s="13"/>
      <c r="U13" s="2"/>
      <c r="Z13" s="607">
        <f>IF(G13&lt;&gt;AA5,0,1)</f>
        <v>0</v>
      </c>
    </row>
    <row r="14" spans="1:28" ht="37.5" customHeight="1" thickBot="1">
      <c r="A14" s="1"/>
      <c r="B14" s="1"/>
      <c r="C14" s="691" t="s">
        <v>26</v>
      </c>
      <c r="D14" s="692"/>
      <c r="E14" s="676" t="s">
        <v>94</v>
      </c>
      <c r="F14" s="677"/>
      <c r="G14" s="677"/>
      <c r="H14" s="677"/>
      <c r="I14" s="677"/>
      <c r="J14" s="677"/>
      <c r="K14" s="677"/>
      <c r="L14" s="677"/>
      <c r="M14" s="678"/>
      <c r="N14" s="679" t="s">
        <v>25</v>
      </c>
      <c r="O14" s="680"/>
      <c r="P14" s="680"/>
      <c r="Q14" s="680"/>
      <c r="R14" s="680"/>
      <c r="S14" s="680"/>
      <c r="T14" s="680"/>
      <c r="U14" s="681"/>
    </row>
    <row r="15" spans="1:28" ht="41.25" customHeight="1">
      <c r="A15" s="1"/>
      <c r="B15" s="1"/>
      <c r="C15" s="693"/>
      <c r="D15" s="694"/>
      <c r="E15" s="682" t="s">
        <v>27</v>
      </c>
      <c r="F15" s="683"/>
      <c r="G15" s="682" t="s">
        <v>28</v>
      </c>
      <c r="H15" s="684"/>
      <c r="I15" s="685" t="s">
        <v>29</v>
      </c>
      <c r="J15" s="686"/>
      <c r="K15" s="687" t="s">
        <v>30</v>
      </c>
      <c r="L15" s="688"/>
      <c r="M15" s="689" t="s">
        <v>31</v>
      </c>
      <c r="N15" s="76" t="s">
        <v>32</v>
      </c>
      <c r="O15" s="725" t="s">
        <v>33</v>
      </c>
      <c r="P15" s="726"/>
      <c r="Q15" s="727"/>
      <c r="R15" s="723" t="s">
        <v>34</v>
      </c>
      <c r="S15" s="724"/>
      <c r="T15" s="716" t="s">
        <v>95</v>
      </c>
      <c r="U15" s="712" t="s">
        <v>96</v>
      </c>
    </row>
    <row r="16" spans="1:28" ht="105.75" customHeight="1" thickBot="1">
      <c r="A16" s="77"/>
      <c r="B16" s="77"/>
      <c r="C16" s="695"/>
      <c r="D16" s="696"/>
      <c r="E16" s="78" t="s">
        <v>37</v>
      </c>
      <c r="F16" s="79" t="s">
        <v>38</v>
      </c>
      <c r="G16" s="78" t="s">
        <v>37</v>
      </c>
      <c r="H16" s="79" t="s">
        <v>38</v>
      </c>
      <c r="I16" s="80" t="s">
        <v>37</v>
      </c>
      <c r="J16" s="81" t="s">
        <v>38</v>
      </c>
      <c r="K16" s="82" t="s">
        <v>39</v>
      </c>
      <c r="L16" s="83" t="s">
        <v>40</v>
      </c>
      <c r="M16" s="690"/>
      <c r="N16" s="84" t="s">
        <v>41</v>
      </c>
      <c r="O16" s="85" t="s">
        <v>42</v>
      </c>
      <c r="P16" s="86" t="s">
        <v>43</v>
      </c>
      <c r="Q16" s="87" t="s">
        <v>44</v>
      </c>
      <c r="R16" s="88" t="s">
        <v>45</v>
      </c>
      <c r="S16" s="81" t="s">
        <v>46</v>
      </c>
      <c r="T16" s="717"/>
      <c r="U16" s="713"/>
    </row>
    <row r="17" spans="1:28" ht="33.950000000000003" customHeight="1" thickBot="1">
      <c r="A17" s="1"/>
      <c r="B17" s="1"/>
      <c r="C17" s="721" t="s">
        <v>47</v>
      </c>
      <c r="D17" s="732"/>
      <c r="E17" s="732"/>
      <c r="F17" s="89"/>
      <c r="G17" s="672"/>
      <c r="H17" s="673"/>
      <c r="I17" s="673"/>
      <c r="J17" s="673"/>
      <c r="K17" s="674"/>
      <c r="L17" s="674"/>
      <c r="M17" s="673"/>
      <c r="N17" s="673"/>
      <c r="O17" s="673"/>
      <c r="P17" s="673"/>
      <c r="Q17" s="673"/>
      <c r="R17" s="674"/>
      <c r="S17" s="674"/>
      <c r="T17" s="674"/>
      <c r="U17" s="675"/>
      <c r="Z17" s="608"/>
      <c r="AB17" s="605" t="s">
        <v>100</v>
      </c>
    </row>
    <row r="18" spans="1:28" ht="20.100000000000001" customHeight="1">
      <c r="A18" s="1"/>
      <c r="B18" s="1"/>
      <c r="C18" s="728" t="s">
        <v>48</v>
      </c>
      <c r="D18" s="729"/>
      <c r="E18" s="222"/>
      <c r="F18" s="223"/>
      <c r="G18" s="222"/>
      <c r="H18" s="223"/>
      <c r="I18" s="222"/>
      <c r="J18" s="225"/>
      <c r="K18" s="412" t="str">
        <f>IF(G13="Sélectionner","Cf tarification",IF(Z13&lt;&gt;1,0,E18+G18+I18))</f>
        <v>Cf tarification</v>
      </c>
      <c r="L18" s="413" t="str">
        <f>IF(G13="Sélectionner","Cf tarification",IF(Z13=0,F18+H18+J18,0))</f>
        <v>Cf tarification</v>
      </c>
      <c r="M18" s="718"/>
      <c r="N18" s="285"/>
      <c r="O18" s="237">
        <f>P18*Q18</f>
        <v>0</v>
      </c>
      <c r="P18" s="238"/>
      <c r="Q18" s="239"/>
      <c r="R18" s="414">
        <f>IF(AB18=0,0,S18*O18*N18)</f>
        <v>0</v>
      </c>
      <c r="S18" s="397">
        <f>IF('1- Identification'!K16="au choix",0,IF('1- Identification'!K16='1- Identification'!V14,14,10))</f>
        <v>0</v>
      </c>
      <c r="T18" s="415" t="str">
        <f>IF(K18="Cf tarification","Cf tarification",IF(R18=0,0,K18/R18))</f>
        <v>Cf tarification</v>
      </c>
      <c r="U18" s="416" t="str">
        <f>IF(L18="Cf tarification","Cf tarification",IF(R18=0,0,L18/R18))</f>
        <v>Cf tarification</v>
      </c>
      <c r="Z18" s="609"/>
      <c r="AB18" s="610">
        <f>SUM(E18:J18)</f>
        <v>0</v>
      </c>
    </row>
    <row r="19" spans="1:28" ht="20.100000000000001" customHeight="1">
      <c r="A19" s="1"/>
      <c r="B19" s="1"/>
      <c r="C19" s="730" t="s">
        <v>49</v>
      </c>
      <c r="D19" s="731"/>
      <c r="E19" s="226"/>
      <c r="F19" s="227"/>
      <c r="G19" s="226"/>
      <c r="H19" s="227"/>
      <c r="I19" s="252"/>
      <c r="J19" s="229"/>
      <c r="K19" s="329" t="str">
        <f>IF(G13="Sélectionner","Cf tarification",IF(Z13&lt;&gt;1,0,E19+G19+I19))</f>
        <v>Cf tarification</v>
      </c>
      <c r="L19" s="330" t="str">
        <f>IF(G13="Sélectionner","Cf tarification",IF(Z13=0,F19+H19+J19,0))</f>
        <v>Cf tarification</v>
      </c>
      <c r="M19" s="719"/>
      <c r="N19" s="286"/>
      <c r="O19" s="241">
        <f t="shared" ref="O19:O20" si="0">P19*Q19</f>
        <v>0</v>
      </c>
      <c r="P19" s="29"/>
      <c r="Q19" s="242"/>
      <c r="R19" s="417">
        <f t="shared" ref="R19" si="1">IF(AB19=0,0,S19*O19*N19)</f>
        <v>0</v>
      </c>
      <c r="S19" s="398">
        <f>IF('1- Identification'!K16="au choix",0,IF('1- Identification'!K16='1- Identification'!V14,14,10))</f>
        <v>0</v>
      </c>
      <c r="T19" s="418" t="str">
        <f t="shared" ref="T19" si="2">IF(K19="Cf tarification","Cf tarification",IF(R19=0,0,K19/R19))</f>
        <v>Cf tarification</v>
      </c>
      <c r="U19" s="419" t="str">
        <f t="shared" ref="U19:U20" si="3">IF(L19="Cf tarification","Cf tarification",IF(R19=0,0,L19/R19))</f>
        <v>Cf tarification</v>
      </c>
      <c r="Z19" s="609"/>
      <c r="AB19" s="610">
        <f t="shared" ref="AB19:AB20" si="4">SUM(E19:J19)</f>
        <v>0</v>
      </c>
    </row>
    <row r="20" spans="1:28" ht="20.100000000000001" customHeight="1">
      <c r="A20" s="1"/>
      <c r="B20" s="1"/>
      <c r="C20" s="730" t="s">
        <v>50</v>
      </c>
      <c r="D20" s="731"/>
      <c r="E20" s="226"/>
      <c r="F20" s="227"/>
      <c r="G20" s="226"/>
      <c r="H20" s="227"/>
      <c r="I20" s="252"/>
      <c r="J20" s="229"/>
      <c r="K20" s="329" t="str">
        <f>IF(G13="Sélectionner","Cf tarification",IF(Z13&lt;&gt;1,0,E20+G20+I20))</f>
        <v>Cf tarification</v>
      </c>
      <c r="L20" s="330" t="str">
        <f>IF(G13="Sélectionner","Cf tarification",IF(Z13=0,F20+H20+J20,0))</f>
        <v>Cf tarification</v>
      </c>
      <c r="M20" s="720"/>
      <c r="N20" s="287"/>
      <c r="O20" s="241">
        <f t="shared" si="0"/>
        <v>0</v>
      </c>
      <c r="P20" s="29"/>
      <c r="Q20" s="242"/>
      <c r="R20" s="417">
        <f>IF(AB20=0,0,S20*O20*N20)</f>
        <v>0</v>
      </c>
      <c r="S20" s="398">
        <f>IF('1- Identification'!K16="au choix",0,IF('1- Identification'!K16='1- Identification'!V14,14,10))</f>
        <v>0</v>
      </c>
      <c r="T20" s="418" t="str">
        <f>IF(K20="Cf tarification","Cf tarification",IF(R20=0,0,K20/R20))</f>
        <v>Cf tarification</v>
      </c>
      <c r="U20" s="419" t="str">
        <f t="shared" si="3"/>
        <v>Cf tarification</v>
      </c>
      <c r="Z20" s="611"/>
      <c r="AB20" s="610">
        <f t="shared" si="4"/>
        <v>0</v>
      </c>
    </row>
    <row r="21" spans="1:28" ht="24.95" customHeight="1" thickBot="1">
      <c r="A21" s="1"/>
      <c r="B21" s="1"/>
      <c r="C21" s="759" t="s">
        <v>51</v>
      </c>
      <c r="D21" s="760"/>
      <c r="E21" s="230">
        <f t="shared" ref="E21:J21" si="5">SUM(E18:E20)</f>
        <v>0</v>
      </c>
      <c r="F21" s="231">
        <f t="shared" si="5"/>
        <v>0</v>
      </c>
      <c r="G21" s="230">
        <f t="shared" si="5"/>
        <v>0</v>
      </c>
      <c r="H21" s="231">
        <f t="shared" si="5"/>
        <v>0</v>
      </c>
      <c r="I21" s="230">
        <f t="shared" si="5"/>
        <v>0</v>
      </c>
      <c r="J21" s="233">
        <f t="shared" si="5"/>
        <v>0</v>
      </c>
      <c r="K21" s="234">
        <f>SUM(K18:K20)</f>
        <v>0</v>
      </c>
      <c r="L21" s="235">
        <f>SUM(L18:L20)</f>
        <v>0</v>
      </c>
      <c r="M21" s="421">
        <f>IF(G13="Sélectionner",0,IF(L21=0,E21/K21,F21/L21))</f>
        <v>0</v>
      </c>
      <c r="N21" s="288"/>
      <c r="O21" s="245">
        <f>SUM(O18:O20)</f>
        <v>0</v>
      </c>
      <c r="P21" s="246">
        <f>MAX(P18:P20)</f>
        <v>0</v>
      </c>
      <c r="Q21" s="247">
        <f>IF(P21=0,0,O21/P21)</f>
        <v>0</v>
      </c>
      <c r="R21" s="248">
        <f>SUM(R18:R20)</f>
        <v>0</v>
      </c>
      <c r="S21" s="249">
        <f>IF('1- Identification'!K16="au choix",0,IF('1- Identification'!K16='1- Identification'!V14,14,10))</f>
        <v>0</v>
      </c>
      <c r="T21" s="250">
        <f>IF(K21=0,0,IF(R21=0,0,K21/R21))</f>
        <v>0</v>
      </c>
      <c r="U21" s="251">
        <f>IF(L21=0,0,IF(R21=0,0,L21/R21))</f>
        <v>0</v>
      </c>
      <c r="AB21" s="610">
        <f>SUM(E25:J25)</f>
        <v>0</v>
      </c>
    </row>
    <row r="22" spans="1:28" ht="30" customHeight="1" thickBot="1">
      <c r="A22" s="30"/>
      <c r="B22" s="30"/>
      <c r="C22" s="113"/>
      <c r="D22" s="113"/>
      <c r="E22" s="114"/>
      <c r="F22" s="114"/>
      <c r="G22" s="114"/>
      <c r="H22" s="93"/>
      <c r="I22" s="93"/>
      <c r="J22" s="93"/>
      <c r="K22" s="93"/>
      <c r="L22" s="93"/>
      <c r="M22" s="116"/>
      <c r="N22" s="117"/>
      <c r="O22" s="105"/>
      <c r="P22" s="115"/>
      <c r="Q22" s="118"/>
      <c r="R22" s="184"/>
      <c r="S22" s="102"/>
      <c r="T22" s="119"/>
      <c r="U22" s="119"/>
      <c r="Z22" s="605" t="s">
        <v>120</v>
      </c>
      <c r="AB22" s="610">
        <f>SUM(E26:J26)</f>
        <v>0</v>
      </c>
    </row>
    <row r="23" spans="1:28" ht="39.950000000000003" customHeight="1" thickBot="1">
      <c r="A23" s="1"/>
      <c r="B23" s="90"/>
      <c r="C23" s="756" t="s">
        <v>123</v>
      </c>
      <c r="D23" s="757"/>
      <c r="E23" s="757"/>
      <c r="F23" s="758"/>
      <c r="G23" s="697" t="s">
        <v>114</v>
      </c>
      <c r="H23" s="698"/>
      <c r="I23" s="2"/>
      <c r="J23" s="2"/>
      <c r="K23" s="95"/>
      <c r="L23" s="96"/>
      <c r="M23" s="97"/>
      <c r="N23" s="97"/>
      <c r="O23" s="97"/>
      <c r="P23" s="97"/>
      <c r="Q23" s="97"/>
      <c r="R23" s="97"/>
      <c r="S23" s="97"/>
      <c r="T23" s="97"/>
      <c r="U23" s="97"/>
      <c r="Z23" s="603">
        <f>IF(G23=AB4,1,IF(G23=AB5,1,IF(G23=AB6,1,IF(G23=AB7,1,0))))</f>
        <v>0</v>
      </c>
      <c r="AB23" s="610">
        <f>SUM(E27:J27)</f>
        <v>0</v>
      </c>
    </row>
    <row r="24" spans="1:28" ht="45" customHeight="1" thickBot="1">
      <c r="A24" s="98"/>
      <c r="B24" s="98"/>
      <c r="C24" s="734" t="s">
        <v>52</v>
      </c>
      <c r="D24" s="735"/>
      <c r="E24" s="735"/>
      <c r="F24" s="207"/>
      <c r="G24" s="705" t="s">
        <v>53</v>
      </c>
      <c r="H24" s="706"/>
      <c r="I24" s="706"/>
      <c r="J24" s="706"/>
      <c r="K24" s="706"/>
      <c r="L24" s="706"/>
      <c r="M24" s="706"/>
      <c r="N24" s="706"/>
      <c r="O24" s="706"/>
      <c r="P24" s="706"/>
      <c r="Q24" s="706"/>
      <c r="R24" s="706"/>
      <c r="S24" s="706"/>
      <c r="T24" s="707"/>
      <c r="U24" s="708"/>
      <c r="AB24" s="610">
        <f>SUM(E28:J28)</f>
        <v>0</v>
      </c>
    </row>
    <row r="25" spans="1:28" ht="20.100000000000001" customHeight="1">
      <c r="A25" s="1"/>
      <c r="B25" s="1"/>
      <c r="C25" s="728" t="s">
        <v>54</v>
      </c>
      <c r="D25" s="729"/>
      <c r="E25" s="222"/>
      <c r="F25" s="223"/>
      <c r="G25" s="228"/>
      <c r="H25" s="253"/>
      <c r="I25" s="228"/>
      <c r="J25" s="229"/>
      <c r="K25" s="422" t="str">
        <f>IF(G23="Sélectionner","Cf tarification",IF(Z23=0,0,E25+G25+I25))</f>
        <v>Cf tarification</v>
      </c>
      <c r="L25" s="423" t="str">
        <f>IF(G23="Sélectionner","Cf tarification",IF(Z23=0,F25+H25+J25,0))</f>
        <v>Cf tarification</v>
      </c>
      <c r="M25" s="719"/>
      <c r="N25" s="254"/>
      <c r="O25" s="381">
        <f>P25*Q25</f>
        <v>0</v>
      </c>
      <c r="P25" s="382"/>
      <c r="Q25" s="383"/>
      <c r="R25" s="424">
        <f>IF(AB21=0,0,S25*O25*N25)</f>
        <v>0</v>
      </c>
      <c r="S25" s="425">
        <v>8</v>
      </c>
      <c r="T25" s="426" t="str">
        <f>IF(K25="Cf tarification","Cf tarification",IF(R25=0,0,K25/R25))</f>
        <v>Cf tarification</v>
      </c>
      <c r="U25" s="427" t="str">
        <f>IF(L25="Cf tarification","Cf tarification",IF(R25=0,0,L25/R25))</f>
        <v>Cf tarification</v>
      </c>
      <c r="AB25" s="610">
        <f>SUM(E31:J31)</f>
        <v>0</v>
      </c>
    </row>
    <row r="26" spans="1:28" ht="20.100000000000001" customHeight="1">
      <c r="A26" s="1"/>
      <c r="B26" s="1"/>
      <c r="C26" s="730" t="s">
        <v>55</v>
      </c>
      <c r="D26" s="731"/>
      <c r="E26" s="226"/>
      <c r="F26" s="227"/>
      <c r="G26" s="256"/>
      <c r="H26" s="227"/>
      <c r="I26" s="256"/>
      <c r="J26" s="257"/>
      <c r="K26" s="329" t="str">
        <f>IF(G23="Sélectionner","Cf tarification",IF(Z23=0,0,E26+G26+I26))</f>
        <v>Cf tarification</v>
      </c>
      <c r="L26" s="330" t="str">
        <f>IF(G23="Sélectionner","Cf tarification",IF(Z23=0,F26+H26+J26,0))</f>
        <v>Cf tarification</v>
      </c>
      <c r="M26" s="719"/>
      <c r="N26" s="254"/>
      <c r="O26" s="241">
        <f>P26*Q26</f>
        <v>0</v>
      </c>
      <c r="P26" s="219"/>
      <c r="Q26" s="267"/>
      <c r="R26" s="417">
        <f>IF(AB22=0,0,S26*O26*N26)</f>
        <v>0</v>
      </c>
      <c r="S26" s="398">
        <v>8</v>
      </c>
      <c r="T26" s="428" t="str">
        <f t="shared" ref="T26:T27" si="6">IF(K26="Cf tarification","Cf tarification",IF(R26=0,0,K26/R26))</f>
        <v>Cf tarification</v>
      </c>
      <c r="U26" s="429" t="str">
        <f t="shared" ref="U26:U27" si="7">IF(L26="Cf tarification","Cf tarification",IF(R26=0,0,L26/R26))</f>
        <v>Cf tarification</v>
      </c>
      <c r="AB26" s="610">
        <f>SUM(E32:J32)</f>
        <v>0</v>
      </c>
    </row>
    <row r="27" spans="1:28" ht="20.100000000000001" customHeight="1">
      <c r="A27" s="1"/>
      <c r="B27" s="1"/>
      <c r="C27" s="730" t="s">
        <v>56</v>
      </c>
      <c r="D27" s="731"/>
      <c r="E27" s="226"/>
      <c r="F27" s="227"/>
      <c r="G27" s="256"/>
      <c r="H27" s="227"/>
      <c r="I27" s="256"/>
      <c r="J27" s="257"/>
      <c r="K27" s="329" t="str">
        <f>IF(G23="Sélectionner","Cf tarification",IF(Z23=0,0,E27+G27+I27))</f>
        <v>Cf tarification</v>
      </c>
      <c r="L27" s="330" t="str">
        <f>IF(G23="Sélectionner","Cf tarification",IF(Z23=0,F27+H27+J27,0))</f>
        <v>Cf tarification</v>
      </c>
      <c r="M27" s="719"/>
      <c r="N27" s="254"/>
      <c r="O27" s="241">
        <f>P27*Q27</f>
        <v>0</v>
      </c>
      <c r="P27" s="219"/>
      <c r="Q27" s="267"/>
      <c r="R27" s="417">
        <f>IF(AB23=0,0,S27*O27*N27)</f>
        <v>0</v>
      </c>
      <c r="S27" s="398">
        <v>8</v>
      </c>
      <c r="T27" s="428" t="str">
        <f t="shared" si="6"/>
        <v>Cf tarification</v>
      </c>
      <c r="U27" s="429" t="str">
        <f t="shared" si="7"/>
        <v>Cf tarification</v>
      </c>
      <c r="AB27" s="610">
        <f>SUM(E35:J35)</f>
        <v>0</v>
      </c>
    </row>
    <row r="28" spans="1:28" ht="20.100000000000001" customHeight="1">
      <c r="A28" s="1"/>
      <c r="B28" s="1"/>
      <c r="C28" s="764" t="s">
        <v>57</v>
      </c>
      <c r="D28" s="765"/>
      <c r="E28" s="226"/>
      <c r="F28" s="227"/>
      <c r="G28" s="256"/>
      <c r="H28" s="227"/>
      <c r="I28" s="256"/>
      <c r="J28" s="257"/>
      <c r="K28" s="329" t="str">
        <f>IF(G23="Sélectionner","Cf tarification",IF(Z23=0,0,E28+G28+I28))</f>
        <v>Cf tarification</v>
      </c>
      <c r="L28" s="330" t="str">
        <f>IF(G23="Sélectionner","Cf tarification",IF(Z23=0,F28+H28+J28,0))</f>
        <v>Cf tarification</v>
      </c>
      <c r="M28" s="720"/>
      <c r="N28" s="254"/>
      <c r="O28" s="241">
        <f>P28*Q28</f>
        <v>0</v>
      </c>
      <c r="P28" s="219"/>
      <c r="Q28" s="267"/>
      <c r="R28" s="417">
        <f>IF(AB24=0,0,S28*O28*N28)</f>
        <v>0</v>
      </c>
      <c r="S28" s="398">
        <v>8</v>
      </c>
      <c r="T28" s="428" t="str">
        <f>IF(K28="Cf tarification","Cf tarification",IF(R28=0,0,K28/R28))</f>
        <v>Cf tarification</v>
      </c>
      <c r="U28" s="429" t="str">
        <f>IF(L28="Cf tarification","Cf tarification",IF(R28=0,0,L28/R28))</f>
        <v>Cf tarification</v>
      </c>
      <c r="AB28" s="610">
        <f>SUM(E36:J36)</f>
        <v>0</v>
      </c>
    </row>
    <row r="29" spans="1:28" ht="24.95" customHeight="1" thickBot="1">
      <c r="A29" s="1"/>
      <c r="B29" s="1"/>
      <c r="C29" s="759" t="s">
        <v>51</v>
      </c>
      <c r="D29" s="760"/>
      <c r="E29" s="273">
        <f>SUM(E25:E28)</f>
        <v>0</v>
      </c>
      <c r="F29" s="231">
        <f t="shared" ref="F29:J29" si="8">SUM(F25:F28)</f>
        <v>0</v>
      </c>
      <c r="G29" s="369">
        <f t="shared" si="8"/>
        <v>0</v>
      </c>
      <c r="H29" s="259">
        <f t="shared" si="8"/>
        <v>0</v>
      </c>
      <c r="I29" s="260">
        <f t="shared" si="8"/>
        <v>0</v>
      </c>
      <c r="J29" s="269">
        <f t="shared" si="8"/>
        <v>0</v>
      </c>
      <c r="K29" s="234">
        <f>SUM(K25:K28)</f>
        <v>0</v>
      </c>
      <c r="L29" s="235">
        <f>SUM(L25:L28)</f>
        <v>0</v>
      </c>
      <c r="M29" s="421">
        <f>IF(G23="Sélectionner",0,IF(L29=0,E29/K29,F29/L29))</f>
        <v>0</v>
      </c>
      <c r="N29" s="264"/>
      <c r="O29" s="245">
        <f>IF(SUM(O25:O28)=0,0,SUM(O25:O28))</f>
        <v>0</v>
      </c>
      <c r="P29" s="265">
        <f>SUM(P25:P28)</f>
        <v>0</v>
      </c>
      <c r="Q29" s="247">
        <f>IF(P29=0,0,O29/P29)</f>
        <v>0</v>
      </c>
      <c r="R29" s="248">
        <f>SUM(R25:R28)</f>
        <v>0</v>
      </c>
      <c r="S29" s="249">
        <v>8</v>
      </c>
      <c r="T29" s="250">
        <f>IF(K29=0,0,IF(R29=0,0,K29/R29))</f>
        <v>0</v>
      </c>
      <c r="U29" s="251">
        <f>IF(L29=0,0,IF(R29=0,0,L29/R29))</f>
        <v>0</v>
      </c>
      <c r="AB29" s="610"/>
    </row>
    <row r="30" spans="1:28" ht="45" customHeight="1" thickBot="1">
      <c r="A30" s="99"/>
      <c r="B30" s="100"/>
      <c r="C30" s="721" t="s">
        <v>58</v>
      </c>
      <c r="D30" s="722"/>
      <c r="E30" s="722"/>
      <c r="F30" s="370"/>
      <c r="G30" s="705" t="s">
        <v>53</v>
      </c>
      <c r="H30" s="706"/>
      <c r="I30" s="706"/>
      <c r="J30" s="706"/>
      <c r="K30" s="714"/>
      <c r="L30" s="714"/>
      <c r="M30" s="706"/>
      <c r="N30" s="706"/>
      <c r="O30" s="706"/>
      <c r="P30" s="706"/>
      <c r="Q30" s="706"/>
      <c r="R30" s="714"/>
      <c r="S30" s="714"/>
      <c r="T30" s="714"/>
      <c r="U30" s="715"/>
      <c r="AB30" s="610"/>
    </row>
    <row r="31" spans="1:28" ht="20.100000000000001" customHeight="1">
      <c r="A31" s="35"/>
      <c r="B31" s="101"/>
      <c r="C31" s="728" t="s">
        <v>59</v>
      </c>
      <c r="D31" s="729"/>
      <c r="E31" s="252"/>
      <c r="F31" s="227"/>
      <c r="G31" s="252"/>
      <c r="H31" s="253"/>
      <c r="I31" s="228"/>
      <c r="J31" s="229"/>
      <c r="K31" s="412" t="str">
        <f>IF(G23="Sélectionner","Cf tarification",IF(Z23=0,0,E31+G31+I31))</f>
        <v>Cf tarification</v>
      </c>
      <c r="L31" s="413" t="str">
        <f>IF(G23="Sélectionner","Cf tarification",IF(Z23=0,F31+H31+J31,0))</f>
        <v>Cf tarification</v>
      </c>
      <c r="M31" s="703"/>
      <c r="N31" s="254"/>
      <c r="O31" s="237">
        <f>P31*Q31</f>
        <v>0</v>
      </c>
      <c r="P31" s="255"/>
      <c r="Q31" s="239"/>
      <c r="R31" s="414">
        <f>IF(AB25=0,0,S31*O31*N31)</f>
        <v>0</v>
      </c>
      <c r="S31" s="397">
        <v>8</v>
      </c>
      <c r="T31" s="426" t="str">
        <f>IF(K31="Cf tarification","Cf tarification",IF(R31=0,0,K31/R31))</f>
        <v>Cf tarification</v>
      </c>
      <c r="U31" s="427" t="str">
        <f>IF(L31="Cf tarification","Cf tarification",IF(R31=0,0,L31/R31))</f>
        <v>Cf tarification</v>
      </c>
    </row>
    <row r="32" spans="1:28" ht="20.100000000000001" customHeight="1">
      <c r="A32" s="35"/>
      <c r="B32" s="101"/>
      <c r="C32" s="730" t="s">
        <v>60</v>
      </c>
      <c r="D32" s="731"/>
      <c r="E32" s="226"/>
      <c r="F32" s="227"/>
      <c r="G32" s="226"/>
      <c r="H32" s="227"/>
      <c r="I32" s="256"/>
      <c r="J32" s="257"/>
      <c r="K32" s="329" t="str">
        <f>IF(G23="Sélectionner","Cf tarification",IF(Z23=0,0,E32+G32+I32))</f>
        <v>Cf tarification</v>
      </c>
      <c r="L32" s="330" t="str">
        <f>IF(G23="Sélectionner","Cf tarification",IF(Z23=0,F32+H32+J32,0))</f>
        <v>Cf tarification</v>
      </c>
      <c r="M32" s="704"/>
      <c r="N32" s="240"/>
      <c r="O32" s="241">
        <f>P32*Q32</f>
        <v>0</v>
      </c>
      <c r="P32" s="219"/>
      <c r="Q32" s="242"/>
      <c r="R32" s="417">
        <f>IF(AB26=0,0,S32*O32*N32)</f>
        <v>0</v>
      </c>
      <c r="S32" s="398">
        <v>8</v>
      </c>
      <c r="T32" s="428" t="str">
        <f>IF(K32="Cf tarification","Cf tarification",IF(R32=0,0,K32/R32))</f>
        <v>Cf tarification</v>
      </c>
      <c r="U32" s="429" t="str">
        <f>IF(L32="Cf tarification","Cf tarification",IF(R32=0,0,L32/R32))</f>
        <v>Cf tarification</v>
      </c>
    </row>
    <row r="33" spans="1:21" ht="24.95" customHeight="1" thickBot="1">
      <c r="A33" s="35"/>
      <c r="B33" s="101"/>
      <c r="C33" s="759" t="s">
        <v>51</v>
      </c>
      <c r="D33" s="760"/>
      <c r="E33" s="230">
        <f t="shared" ref="E33:L33" si="9">SUM(E31:E32)</f>
        <v>0</v>
      </c>
      <c r="F33" s="231">
        <f t="shared" si="9"/>
        <v>0</v>
      </c>
      <c r="G33" s="268">
        <f t="shared" si="9"/>
        <v>0</v>
      </c>
      <c r="H33" s="261">
        <f t="shared" si="9"/>
        <v>0</v>
      </c>
      <c r="I33" s="260">
        <f t="shared" si="9"/>
        <v>0</v>
      </c>
      <c r="J33" s="269">
        <f t="shared" si="9"/>
        <v>0</v>
      </c>
      <c r="K33" s="234">
        <f>SUM(K31:K32)</f>
        <v>0</v>
      </c>
      <c r="L33" s="231">
        <f t="shared" si="9"/>
        <v>0</v>
      </c>
      <c r="M33" s="421">
        <f>IF(G23="Sélectionner",0,IF(L33=0,E33/K33,F33/L33))</f>
        <v>0</v>
      </c>
      <c r="N33" s="264">
        <f>IF(O33=0,0,R33/Q33/P33/S33)</f>
        <v>0</v>
      </c>
      <c r="O33" s="245">
        <f>IF(SUM(O31:O32)=0,0,SUM(O31:O32))</f>
        <v>0</v>
      </c>
      <c r="P33" s="265">
        <f>SUM(P31:P32)</f>
        <v>0</v>
      </c>
      <c r="Q33" s="247">
        <f>IF(P33=0,0,O33/P33)</f>
        <v>0</v>
      </c>
      <c r="R33" s="248">
        <f>SUM(R31:R32)</f>
        <v>0</v>
      </c>
      <c r="S33" s="249">
        <v>8</v>
      </c>
      <c r="T33" s="250">
        <f>IF(K33=0,0,IF(R33=0,0,K33/R33))</f>
        <v>0</v>
      </c>
      <c r="U33" s="251">
        <f>IF(L33=0,0,IF(R33=0,0,L33/R33))</f>
        <v>0</v>
      </c>
    </row>
    <row r="34" spans="1:21" ht="45" customHeight="1" thickBot="1">
      <c r="A34" s="99"/>
      <c r="B34" s="100"/>
      <c r="C34" s="734" t="s">
        <v>61</v>
      </c>
      <c r="D34" s="735"/>
      <c r="E34" s="735"/>
      <c r="F34" s="207"/>
      <c r="G34" s="736" t="s">
        <v>62</v>
      </c>
      <c r="H34" s="707"/>
      <c r="I34" s="707"/>
      <c r="J34" s="707"/>
      <c r="K34" s="714"/>
      <c r="L34" s="714"/>
      <c r="M34" s="707"/>
      <c r="N34" s="707"/>
      <c r="O34" s="707"/>
      <c r="P34" s="707"/>
      <c r="Q34" s="707"/>
      <c r="R34" s="714"/>
      <c r="S34" s="714"/>
      <c r="T34" s="714"/>
      <c r="U34" s="715"/>
    </row>
    <row r="35" spans="1:21" ht="20.100000000000001" customHeight="1">
      <c r="A35" s="99"/>
      <c r="B35" s="99"/>
      <c r="C35" s="728" t="s">
        <v>63</v>
      </c>
      <c r="D35" s="763"/>
      <c r="E35" s="222"/>
      <c r="F35" s="223"/>
      <c r="G35" s="222"/>
      <c r="H35" s="223"/>
      <c r="I35" s="222"/>
      <c r="J35" s="223"/>
      <c r="K35" s="412" t="str">
        <f>IF(G23="Sélectionner","Cf tarification",IF(Z23=0,0,E35+G35+I35))</f>
        <v>Cf tarification</v>
      </c>
      <c r="L35" s="413" t="str">
        <f>IF(G23="Sélectionner","Cf tarification",IF(Z23=0,F35+H35+J35,0))</f>
        <v>Cf tarification</v>
      </c>
      <c r="M35" s="402"/>
      <c r="N35" s="285"/>
      <c r="O35" s="237">
        <f>P35*Q35</f>
        <v>0</v>
      </c>
      <c r="P35" s="255"/>
      <c r="Q35" s="266"/>
      <c r="R35" s="414">
        <f>IF(AB27=0,0,S35*O35*N35)</f>
        <v>0</v>
      </c>
      <c r="S35" s="395">
        <v>8</v>
      </c>
      <c r="T35" s="430" t="str">
        <f>IF(K35="Cf tarification","Cf tarification",IF(R35=0,0,K35/R35))</f>
        <v>Cf tarification</v>
      </c>
      <c r="U35" s="427" t="str">
        <f>IF(L35="Cf tarification","Cf tarification",IF(R35=0,0,L35/R35))</f>
        <v>Cf tarification</v>
      </c>
    </row>
    <row r="36" spans="1:21" ht="20.100000000000001" customHeight="1">
      <c r="A36" s="35"/>
      <c r="B36" s="35"/>
      <c r="C36" s="730" t="s">
        <v>64</v>
      </c>
      <c r="D36" s="761"/>
      <c r="E36" s="226"/>
      <c r="F36" s="227"/>
      <c r="G36" s="226"/>
      <c r="H36" s="227"/>
      <c r="I36" s="226"/>
      <c r="J36" s="227"/>
      <c r="K36" s="329" t="str">
        <f>IF(G23="Sélectionner","Cf tarification",IF(Z23=0,0,E36+G36+I36))</f>
        <v>Cf tarification</v>
      </c>
      <c r="L36" s="330" t="str">
        <f>IF(G23="Sélectionner","Cf tarification",IF(Z23=0,F36+H36+J36,0))</f>
        <v>Cf tarification</v>
      </c>
      <c r="M36" s="420"/>
      <c r="N36" s="286"/>
      <c r="O36" s="241">
        <f>P36*Q36</f>
        <v>0</v>
      </c>
      <c r="P36" s="219"/>
      <c r="Q36" s="267"/>
      <c r="R36" s="417">
        <f>IF(AB28=0,0,S36*O36*N36)</f>
        <v>0</v>
      </c>
      <c r="S36" s="326">
        <v>8</v>
      </c>
      <c r="T36" s="431" t="str">
        <f>IF(K36="Cf tarification","Cf tarification",IF(R36=0,0,K36/R36))</f>
        <v>Cf tarification</v>
      </c>
      <c r="U36" s="429" t="str">
        <f>IF(L36="Cf tarification","Cf tarification",IF(R36=0,0,L36/R36))</f>
        <v>Cf tarification</v>
      </c>
    </row>
    <row r="37" spans="1:21" ht="24.95" customHeight="1" thickBot="1">
      <c r="A37" s="35"/>
      <c r="B37" s="35"/>
      <c r="C37" s="759" t="s">
        <v>51</v>
      </c>
      <c r="D37" s="762"/>
      <c r="E37" s="273">
        <f t="shared" ref="E37:L37" si="10">SUM(E35:E36)</f>
        <v>0</v>
      </c>
      <c r="F37" s="231">
        <f t="shared" si="10"/>
        <v>0</v>
      </c>
      <c r="G37" s="273">
        <f t="shared" si="10"/>
        <v>0</v>
      </c>
      <c r="H37" s="231">
        <f t="shared" si="10"/>
        <v>0</v>
      </c>
      <c r="I37" s="273">
        <f t="shared" si="10"/>
        <v>0</v>
      </c>
      <c r="J37" s="231">
        <f t="shared" si="10"/>
        <v>0</v>
      </c>
      <c r="K37" s="234">
        <f t="shared" si="10"/>
        <v>0</v>
      </c>
      <c r="L37" s="231">
        <f t="shared" si="10"/>
        <v>0</v>
      </c>
      <c r="M37" s="421">
        <f>IF(G23="Sélectionner",0,IF(L37=0,E37/K37,F37/L37))</f>
        <v>0</v>
      </c>
      <c r="N37" s="403">
        <f>IF(O37=0,0,R37/Q37/P37/S37)</f>
        <v>0</v>
      </c>
      <c r="O37" s="245">
        <f>IF(SUM(O35:O36)=0,0,SUM(O35:O36))</f>
        <v>0</v>
      </c>
      <c r="P37" s="265">
        <f>SUM(P35:P36)</f>
        <v>0</v>
      </c>
      <c r="Q37" s="270">
        <f>IF(P37=0,0,O37/P37)</f>
        <v>0</v>
      </c>
      <c r="R37" s="248">
        <f>SUM(R35:R36)</f>
        <v>0</v>
      </c>
      <c r="S37" s="274">
        <v>8</v>
      </c>
      <c r="T37" s="404">
        <f>IF(K37=0,0,IF(R37=0,0,K37/R37))</f>
        <v>0</v>
      </c>
      <c r="U37" s="251">
        <f>IF(L37=0,0,IF(R37=0,0,L37/R37))</f>
        <v>0</v>
      </c>
    </row>
    <row r="38" spans="1:21" ht="24.95" customHeight="1" thickBot="1">
      <c r="A38" s="35"/>
      <c r="B38" s="35"/>
      <c r="C38" s="190"/>
      <c r="D38" s="113"/>
      <c r="E38" s="290"/>
      <c r="F38" s="290"/>
      <c r="G38" s="290"/>
      <c r="H38" s="290"/>
      <c r="I38" s="290"/>
      <c r="J38" s="290"/>
      <c r="K38" s="290"/>
      <c r="L38" s="290"/>
      <c r="M38" s="291"/>
      <c r="N38" s="292"/>
      <c r="O38" s="293"/>
      <c r="P38" s="292"/>
      <c r="Q38" s="294"/>
      <c r="R38" s="281"/>
      <c r="S38" s="292"/>
      <c r="T38" s="291"/>
      <c r="U38" s="291"/>
    </row>
    <row r="39" spans="1:21" ht="24.95" customHeight="1" thickBot="1">
      <c r="A39" s="709" t="s">
        <v>97</v>
      </c>
      <c r="B39" s="710"/>
      <c r="C39" s="710"/>
      <c r="D39" s="711"/>
      <c r="E39" s="275">
        <f t="shared" ref="E39:L39" si="11">E29+E33+E37+E21</f>
        <v>0</v>
      </c>
      <c r="F39" s="275">
        <f t="shared" si="11"/>
        <v>0</v>
      </c>
      <c r="G39" s="275">
        <f t="shared" si="11"/>
        <v>0</v>
      </c>
      <c r="H39" s="275">
        <f t="shared" si="11"/>
        <v>0</v>
      </c>
      <c r="I39" s="275">
        <f t="shared" si="11"/>
        <v>0</v>
      </c>
      <c r="J39" s="275">
        <f t="shared" si="11"/>
        <v>0</v>
      </c>
      <c r="K39" s="275">
        <f t="shared" si="11"/>
        <v>0</v>
      </c>
      <c r="L39" s="276">
        <f t="shared" si="11"/>
        <v>0</v>
      </c>
      <c r="M39" s="281"/>
      <c r="N39" s="282"/>
      <c r="O39" s="277">
        <f>+O21+O29+O33+O37</f>
        <v>0</v>
      </c>
      <c r="P39" s="283"/>
      <c r="Q39" s="284"/>
      <c r="R39" s="278">
        <f>+R21+R29+R33+R37</f>
        <v>0</v>
      </c>
      <c r="S39" s="282"/>
      <c r="T39" s="279">
        <f>IF(K39=0,0,IF(R39=0,0,K39/R39))</f>
        <v>0</v>
      </c>
      <c r="U39" s="106">
        <f>IF(L39=0,0,IF(R39=0,0,L39/R39))</f>
        <v>0</v>
      </c>
    </row>
    <row r="40" spans="1:21" ht="20.100000000000001" customHeight="1" thickBot="1">
      <c r="A40" s="77"/>
      <c r="B40" s="7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107"/>
      <c r="O40" s="737" t="s">
        <v>65</v>
      </c>
      <c r="P40" s="98"/>
      <c r="Q40" s="108"/>
      <c r="R40" s="737" t="s">
        <v>66</v>
      </c>
      <c r="S40" s="109" t="s">
        <v>67</v>
      </c>
      <c r="T40" s="740">
        <f>IF(R39=0,0,(K39+L39)/R39)</f>
        <v>0</v>
      </c>
      <c r="U40" s="741"/>
    </row>
    <row r="41" spans="1:21" ht="34.5" customHeight="1" thickBot="1">
      <c r="A41" s="1"/>
      <c r="B41" s="1"/>
      <c r="C41" s="733"/>
      <c r="D41" s="373"/>
      <c r="E41" s="14"/>
      <c r="F41" s="373"/>
      <c r="G41" s="16"/>
      <c r="H41" s="16"/>
      <c r="I41" s="2"/>
      <c r="J41" s="2"/>
      <c r="K41" s="2"/>
      <c r="L41" s="2"/>
      <c r="M41" s="2"/>
      <c r="N41" s="107"/>
      <c r="O41" s="738"/>
      <c r="P41" s="2"/>
      <c r="Q41" s="31"/>
      <c r="R41" s="739"/>
      <c r="S41" s="31"/>
      <c r="T41" s="31"/>
      <c r="U41" s="31"/>
    </row>
    <row r="42" spans="1:21" ht="18.75" customHeight="1">
      <c r="A42" s="1"/>
      <c r="B42" s="1"/>
      <c r="C42" s="733"/>
      <c r="D42" s="373"/>
      <c r="E42" s="110"/>
      <c r="F42" s="110"/>
      <c r="G42" s="110"/>
      <c r="H42" s="110"/>
      <c r="I42" s="2"/>
      <c r="J42" s="2"/>
      <c r="K42" s="31"/>
      <c r="L42" s="31"/>
      <c r="M42" s="31"/>
      <c r="N42" s="111"/>
      <c r="O42" s="373"/>
      <c r="P42" s="2"/>
      <c r="Q42" s="2"/>
      <c r="R42" s="373"/>
      <c r="S42" s="2"/>
      <c r="T42" s="2"/>
      <c r="U42" s="2"/>
    </row>
  </sheetData>
  <sheetProtection password="C3A6" sheet="1" objects="1" scenarios="1"/>
  <protectedRanges>
    <protectedRange sqref="L22" name="Plage1"/>
  </protectedRanges>
  <mergeCells count="64">
    <mergeCell ref="O12:R12"/>
    <mergeCell ref="O8:R8"/>
    <mergeCell ref="O10:R10"/>
    <mergeCell ref="T10:T11"/>
    <mergeCell ref="U10:U11"/>
    <mergeCell ref="O6:Q7"/>
    <mergeCell ref="C13:F13"/>
    <mergeCell ref="C33:D33"/>
    <mergeCell ref="C36:D36"/>
    <mergeCell ref="C37:D37"/>
    <mergeCell ref="C35:D35"/>
    <mergeCell ref="C21:D21"/>
    <mergeCell ref="C25:D25"/>
    <mergeCell ref="C26:D26"/>
    <mergeCell ref="C27:D27"/>
    <mergeCell ref="C28:D28"/>
    <mergeCell ref="C23:F23"/>
    <mergeCell ref="C24:E24"/>
    <mergeCell ref="C29:D29"/>
    <mergeCell ref="C31:D31"/>
    <mergeCell ref="C32:D32"/>
    <mergeCell ref="G9:K9"/>
    <mergeCell ref="G10:K10"/>
    <mergeCell ref="G11:K11"/>
    <mergeCell ref="E10:F10"/>
    <mergeCell ref="E11:F11"/>
    <mergeCell ref="C41:C42"/>
    <mergeCell ref="C34:E34"/>
    <mergeCell ref="G34:U34"/>
    <mergeCell ref="O40:O41"/>
    <mergeCell ref="R40:R41"/>
    <mergeCell ref="T40:U40"/>
    <mergeCell ref="M31:M32"/>
    <mergeCell ref="G24:U24"/>
    <mergeCell ref="A39:D39"/>
    <mergeCell ref="U15:U16"/>
    <mergeCell ref="G30:U30"/>
    <mergeCell ref="T15:T16"/>
    <mergeCell ref="M18:M20"/>
    <mergeCell ref="M25:M28"/>
    <mergeCell ref="G23:H23"/>
    <mergeCell ref="C30:E30"/>
    <mergeCell ref="R15:S15"/>
    <mergeCell ref="O15:Q15"/>
    <mergeCell ref="C18:D18"/>
    <mergeCell ref="C19:D19"/>
    <mergeCell ref="C20:D20"/>
    <mergeCell ref="C17:E17"/>
    <mergeCell ref="C2:U2"/>
    <mergeCell ref="C3:U4"/>
    <mergeCell ref="E7:K7"/>
    <mergeCell ref="E9:F9"/>
    <mergeCell ref="G17:U17"/>
    <mergeCell ref="E14:M14"/>
    <mergeCell ref="N14:U14"/>
    <mergeCell ref="E15:F15"/>
    <mergeCell ref="G15:H15"/>
    <mergeCell ref="I15:J15"/>
    <mergeCell ref="K15:L15"/>
    <mergeCell ref="M15:M16"/>
    <mergeCell ref="C14:D16"/>
    <mergeCell ref="G13:H13"/>
    <mergeCell ref="M8:N8"/>
    <mergeCell ref="O11:R11"/>
  </mergeCells>
  <conditionalFormatting sqref="L18:L20">
    <cfRule type="containsText" dxfId="50" priority="44" operator="containsText" text="Voir tarifs">
      <formula>NOT(ISERROR(SEARCH("Voir tarifs",L18)))</formula>
    </cfRule>
  </conditionalFormatting>
  <conditionalFormatting sqref="K25:K28">
    <cfRule type="containsText" dxfId="49" priority="82" operator="containsText" text="Voir tarifs">
      <formula>NOT(ISERROR(SEARCH("Voir tarifs",K25)))</formula>
    </cfRule>
  </conditionalFormatting>
  <conditionalFormatting sqref="L25:L28">
    <cfRule type="containsText" dxfId="48" priority="78" operator="containsText" text="Voir tarifs">
      <formula>NOT(ISERROR(SEARCH("Voir tarifs",L25)))</formula>
    </cfRule>
  </conditionalFormatting>
  <conditionalFormatting sqref="K31:K32">
    <cfRule type="containsText" dxfId="47" priority="70" operator="containsText" text="Voir tarifs">
      <formula>NOT(ISERROR(SEARCH("Voir tarifs",K31)))</formula>
    </cfRule>
  </conditionalFormatting>
  <conditionalFormatting sqref="L31:L32">
    <cfRule type="containsText" dxfId="46" priority="68" operator="containsText" text="Voir tarifs">
      <formula>NOT(ISERROR(SEARCH("Voir tarifs",L31)))</formula>
    </cfRule>
  </conditionalFormatting>
  <conditionalFormatting sqref="K35:K36">
    <cfRule type="containsText" dxfId="45" priority="66" operator="containsText" text="Voir tarifs">
      <formula>NOT(ISERROR(SEARCH("Voir tarifs",K35)))</formula>
    </cfRule>
  </conditionalFormatting>
  <conditionalFormatting sqref="L35:L36">
    <cfRule type="containsText" dxfId="44" priority="65" operator="containsText" text="Voir tarifs">
      <formula>NOT(ISERROR(SEARCH("Voir tarifs",L35)))</formula>
    </cfRule>
  </conditionalFormatting>
  <conditionalFormatting sqref="K18:K20">
    <cfRule type="containsText" dxfId="43" priority="45" operator="containsText" text="Voir tarifs">
      <formula>NOT(ISERROR(SEARCH("Voir tarifs",K18)))</formula>
    </cfRule>
  </conditionalFormatting>
  <conditionalFormatting sqref="K18:K20">
    <cfRule type="containsText" dxfId="42" priority="31" operator="containsText" text="Cf tarification">
      <formula>NOT(ISERROR(SEARCH("Cf tarification",K18)))</formula>
    </cfRule>
  </conditionalFormatting>
  <conditionalFormatting sqref="L18:L20">
    <cfRule type="containsText" dxfId="41" priority="30" operator="containsText" text="Cf tarification">
      <formula>NOT(ISERROR(SEARCH("Cf tarification",L18)))</formula>
    </cfRule>
  </conditionalFormatting>
  <conditionalFormatting sqref="L18:L20">
    <cfRule type="containsText" dxfId="40" priority="27" operator="containsText" text="Cf tarification">
      <formula>NOT(ISERROR(SEARCH("Cf tarification",L18)))</formula>
    </cfRule>
  </conditionalFormatting>
  <conditionalFormatting sqref="K18:K20">
    <cfRule type="containsText" dxfId="39" priority="24" operator="containsText" text="Cf tarification">
      <formula>NOT(ISERROR(SEARCH("Cf tarification",K18)))</formula>
    </cfRule>
    <cfRule type="containsText" dxfId="38" priority="25" operator="containsText" text="Cf tarification">
      <formula>NOT(ISERROR(SEARCH("Cf tarification",K18)))</formula>
    </cfRule>
    <cfRule type="containsText" dxfId="37" priority="26" operator="containsText" text="Cf tarification">
      <formula>NOT(ISERROR(SEARCH("Cf tarification",K18)))</formula>
    </cfRule>
  </conditionalFormatting>
  <conditionalFormatting sqref="L18:L20">
    <cfRule type="containsText" dxfId="36" priority="23" operator="containsText" text="Cf tarification">
      <formula>NOT(ISERROR(SEARCH("Cf tarification",L18)))</formula>
    </cfRule>
  </conditionalFormatting>
  <conditionalFormatting sqref="T18:U20">
    <cfRule type="containsText" dxfId="35" priority="22" operator="containsText" text="Cf tarification">
      <formula>NOT(ISERROR(SEARCH("Cf tarification",T18)))</formula>
    </cfRule>
  </conditionalFormatting>
  <conditionalFormatting sqref="K25:L28">
    <cfRule type="containsText" dxfId="34" priority="21" operator="containsText" text="Cf tarification">
      <formula>NOT(ISERROR(SEARCH("Cf tarification",K25)))</formula>
    </cfRule>
  </conditionalFormatting>
  <conditionalFormatting sqref="K31:L32">
    <cfRule type="containsText" dxfId="33" priority="20" operator="containsText" text="Cf tarification">
      <formula>NOT(ISERROR(SEARCH("Cf tarification",K31)))</formula>
    </cfRule>
  </conditionalFormatting>
  <conditionalFormatting sqref="K35:L36">
    <cfRule type="containsText" dxfId="32" priority="19" operator="containsText" text="Cf tarification">
      <formula>NOT(ISERROR(SEARCH("Cf tarification",K35)))</formula>
    </cfRule>
  </conditionalFormatting>
  <conditionalFormatting sqref="T25:U28">
    <cfRule type="containsText" dxfId="31" priority="15" operator="containsText" text="Cf tarification">
      <formula>NOT(ISERROR(SEARCH("Cf tarification",T25)))</formula>
    </cfRule>
  </conditionalFormatting>
  <conditionalFormatting sqref="T31:U32">
    <cfRule type="containsText" dxfId="30" priority="14" operator="containsText" text="Cf tarification">
      <formula>NOT(ISERROR(SEARCH("Cf tarification",T31)))</formula>
    </cfRule>
  </conditionalFormatting>
  <conditionalFormatting sqref="T36:U36">
    <cfRule type="containsText" dxfId="29" priority="13" operator="containsText" text="Cf tarification">
      <formula>NOT(ISERROR(SEARCH("Cf tarification",T36)))</formula>
    </cfRule>
  </conditionalFormatting>
  <conditionalFormatting sqref="T35:U35">
    <cfRule type="containsText" dxfId="28" priority="6" operator="containsText" text="Cf tarification">
      <formula>NOT(ISERROR(SEARCH("Cf tarification",T35)))</formula>
    </cfRule>
  </conditionalFormatting>
  <dataValidations count="3">
    <dataValidation type="list" allowBlank="1" showDropDown="1" showInputMessage="1" showErrorMessage="1" sqref="B34:B35 B30">
      <formula1>$T$7:$T$13</formula1>
    </dataValidation>
    <dataValidation type="list" allowBlank="1" showInputMessage="1" showErrorMessage="1" sqref="G13">
      <formula1>$AA$3:$AA$8</formula1>
    </dataValidation>
    <dataValidation type="list" allowBlank="1" showInputMessage="1" showErrorMessage="1" sqref="G23">
      <formula1>$AB$3:$AB$10</formula1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9963DD-99F8-4DD7-8B3D-09A7253B6ED6}">
            <xm:f>'1- Identification'!$F$12:$J$12=0</xm:f>
            <x14:dxf>
              <fill>
                <patternFill>
                  <bgColor theme="0" tint="-0.24994659260841701"/>
                </patternFill>
              </fill>
            </x14:dxf>
          </x14:cfRule>
          <xm:sqref>E18:J20 N18:N20 P18:Q20</xm:sqref>
        </x14:conditionalFormatting>
        <x14:conditionalFormatting xmlns:xm="http://schemas.microsoft.com/office/excel/2006/main">
          <x14:cfRule type="expression" priority="2" id="{3BE6C7E8-E16D-46AD-883F-DA65102F8D00}">
            <xm:f>'1- Identification'!$F$12:$J$12=0</xm:f>
            <x14:dxf>
              <fill>
                <patternFill>
                  <bgColor theme="0" tint="-0.24994659260841701"/>
                </patternFill>
              </fill>
            </x14:dxf>
          </x14:cfRule>
          <xm:sqref>G13:H13</xm:sqref>
        </x14:conditionalFormatting>
        <x14:conditionalFormatting xmlns:xm="http://schemas.microsoft.com/office/excel/2006/main">
          <x14:cfRule type="expression" priority="1" id="{125506BE-6C0D-48F7-BAB1-DE946CF70E9F}">
            <xm:f>'1- Identification'!$F$13:$J$13=0</xm:f>
            <x14:dxf>
              <fill>
                <patternFill>
                  <bgColor theme="0" tint="-0.24994659260841701"/>
                </patternFill>
              </fill>
            </x14:dxf>
          </x14:cfRule>
          <xm:sqref>G23:H23 E25:J28 N25:N28 P25:Q28 E31:J32 N31:N32 P31:Q32 E35:J36 N35:N36 P35:Q36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B42"/>
  <sheetViews>
    <sheetView showGridLines="0" topLeftCell="B1" zoomScaleNormal="100" workbookViewId="0">
      <selection activeCell="X4" sqref="X4"/>
    </sheetView>
  </sheetViews>
  <sheetFormatPr baseColWidth="10" defaultColWidth="9.140625" defaultRowHeight="15"/>
  <cols>
    <col min="1" max="1" width="15.85546875" style="385" customWidth="1"/>
    <col min="2" max="2" width="10.7109375" style="385" customWidth="1"/>
    <col min="3" max="4" width="10.42578125" style="385" customWidth="1"/>
    <col min="5" max="10" width="11.7109375" style="385" customWidth="1"/>
    <col min="11" max="12" width="15.28515625" style="385" customWidth="1"/>
    <col min="13" max="13" width="12.7109375" style="385" customWidth="1"/>
    <col min="14" max="14" width="13.28515625" style="385" customWidth="1"/>
    <col min="15" max="15" width="15.7109375" style="385" customWidth="1"/>
    <col min="16" max="18" width="13.28515625" style="385" customWidth="1"/>
    <col min="19" max="19" width="9.85546875" style="385" customWidth="1"/>
    <col min="20" max="21" width="17" style="385" customWidth="1"/>
    <col min="22" max="24" width="9.140625" style="385"/>
    <col min="25" max="25" width="9.140625" style="385" customWidth="1"/>
    <col min="26" max="26" width="26.140625" style="603" customWidth="1"/>
    <col min="27" max="27" width="28.28515625" style="603" customWidth="1"/>
    <col min="28" max="28" width="17.140625" style="603" customWidth="1"/>
    <col min="29" max="29" width="18.28515625" style="385" customWidth="1"/>
    <col min="30" max="30" width="9.140625" style="385" customWidth="1"/>
    <col min="31" max="16384" width="9.140625" style="385"/>
  </cols>
  <sheetData>
    <row r="1" spans="1:28" ht="18.75" customHeight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8" ht="31.5" customHeight="1">
      <c r="A2" s="5"/>
      <c r="B2" s="6"/>
      <c r="C2" s="660" t="s">
        <v>133</v>
      </c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2"/>
      <c r="Z2" s="604" t="s">
        <v>118</v>
      </c>
      <c r="AA2" s="605" t="s">
        <v>124</v>
      </c>
    </row>
    <row r="3" spans="1:28" ht="31.5" customHeight="1">
      <c r="A3" s="5"/>
      <c r="B3" s="6"/>
      <c r="C3" s="663" t="s">
        <v>142</v>
      </c>
      <c r="D3" s="664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  <c r="P3" s="665"/>
      <c r="Q3" s="665"/>
      <c r="R3" s="665"/>
      <c r="S3" s="665"/>
      <c r="T3" s="665"/>
      <c r="U3" s="666"/>
      <c r="AA3" s="612" t="s">
        <v>114</v>
      </c>
      <c r="AB3" s="613" t="s">
        <v>114</v>
      </c>
    </row>
    <row r="4" spans="1:28" ht="11.45" customHeight="1">
      <c r="A4" s="5"/>
      <c r="B4" s="6"/>
      <c r="C4" s="667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  <c r="U4" s="669"/>
      <c r="AA4" s="614" t="s">
        <v>99</v>
      </c>
      <c r="AB4" s="19" t="s">
        <v>110</v>
      </c>
    </row>
    <row r="5" spans="1:28" ht="11.45" customHeight="1" thickBot="1">
      <c r="A5" s="1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AA5" s="614" t="s">
        <v>110</v>
      </c>
      <c r="AB5" s="19" t="s">
        <v>111</v>
      </c>
    </row>
    <row r="6" spans="1:28" ht="30" customHeight="1">
      <c r="A6" s="1"/>
      <c r="B6" s="1"/>
      <c r="C6" s="2"/>
      <c r="D6" s="2"/>
      <c r="E6" s="789" t="s">
        <v>21</v>
      </c>
      <c r="F6" s="790"/>
      <c r="G6" s="790"/>
      <c r="H6" s="790"/>
      <c r="I6" s="790"/>
      <c r="J6" s="790"/>
      <c r="K6" s="791"/>
      <c r="M6" s="13"/>
      <c r="N6" s="13"/>
      <c r="O6" s="794" t="s">
        <v>130</v>
      </c>
      <c r="P6" s="795"/>
      <c r="Q6" s="796"/>
      <c r="R6" s="71"/>
      <c r="S6" s="16"/>
      <c r="AA6" s="614" t="s">
        <v>111</v>
      </c>
      <c r="AB6" s="19" t="s">
        <v>112</v>
      </c>
    </row>
    <row r="7" spans="1:28" ht="30" customHeight="1" thickBot="1">
      <c r="A7" s="1"/>
      <c r="B7" s="1"/>
      <c r="C7" s="2"/>
      <c r="D7" s="2"/>
      <c r="E7" s="11"/>
      <c r="F7" s="12"/>
      <c r="G7" s="13"/>
      <c r="H7" s="13"/>
      <c r="I7" s="13"/>
      <c r="J7" s="13"/>
      <c r="K7" s="13"/>
      <c r="M7" s="72"/>
      <c r="N7" s="72"/>
      <c r="O7" s="797"/>
      <c r="P7" s="798"/>
      <c r="Q7" s="799"/>
      <c r="R7" s="34"/>
      <c r="S7" s="34"/>
      <c r="Z7" s="18"/>
      <c r="AA7" s="614" t="s">
        <v>112</v>
      </c>
      <c r="AB7" s="19" t="s">
        <v>113</v>
      </c>
    </row>
    <row r="8" spans="1:28" ht="35.1" customHeight="1">
      <c r="A8" s="1"/>
      <c r="B8" s="1"/>
      <c r="C8" s="2"/>
      <c r="D8" s="2"/>
      <c r="E8" s="649" t="s">
        <v>1</v>
      </c>
      <c r="F8" s="651"/>
      <c r="G8" s="742" t="str">
        <f>+'1- Identification'!F8</f>
        <v>ACC Périscolaire Chablisien</v>
      </c>
      <c r="H8" s="743"/>
      <c r="I8" s="743"/>
      <c r="J8" s="743"/>
      <c r="K8" s="744"/>
      <c r="M8" s="72"/>
      <c r="N8" s="72"/>
      <c r="O8" s="768" t="s">
        <v>144</v>
      </c>
      <c r="P8" s="769"/>
      <c r="Q8" s="769"/>
      <c r="R8" s="770"/>
      <c r="S8" s="384"/>
      <c r="T8" s="387"/>
      <c r="U8" s="387"/>
      <c r="Z8" s="26"/>
      <c r="AA8" s="614" t="s">
        <v>113</v>
      </c>
      <c r="AB8" s="19" t="s">
        <v>115</v>
      </c>
    </row>
    <row r="9" spans="1:28" ht="35.1" customHeight="1" thickBot="1">
      <c r="A9" s="1"/>
      <c r="B9" s="1"/>
      <c r="C9" s="2"/>
      <c r="D9" s="2"/>
      <c r="E9" s="748" t="s">
        <v>10</v>
      </c>
      <c r="F9" s="749"/>
      <c r="G9" s="745">
        <f>+'1- Identification'!F12</f>
        <v>201500075</v>
      </c>
      <c r="H9" s="746"/>
      <c r="I9" s="746"/>
      <c r="J9" s="746"/>
      <c r="K9" s="747"/>
      <c r="L9" s="394"/>
      <c r="M9" s="2"/>
      <c r="N9" s="2"/>
      <c r="O9" s="450" t="s">
        <v>145</v>
      </c>
      <c r="P9" s="449"/>
      <c r="Q9" s="449"/>
      <c r="R9" s="449"/>
      <c r="S9" s="221"/>
      <c r="T9" s="387"/>
      <c r="U9" s="387"/>
      <c r="Z9" s="26"/>
      <c r="AB9" s="19" t="s">
        <v>116</v>
      </c>
    </row>
    <row r="10" spans="1:28" ht="35.1" customHeight="1">
      <c r="A10" s="1"/>
      <c r="B10" s="1"/>
      <c r="C10" s="2"/>
      <c r="D10" s="2"/>
      <c r="E10" s="748" t="s">
        <v>11</v>
      </c>
      <c r="F10" s="749"/>
      <c r="G10" s="745">
        <f>+'1- Identification'!F13</f>
        <v>0</v>
      </c>
      <c r="H10" s="746"/>
      <c r="I10" s="746"/>
      <c r="J10" s="746"/>
      <c r="K10" s="747"/>
      <c r="L10" s="394"/>
      <c r="M10" s="72"/>
      <c r="N10" s="72"/>
      <c r="O10" s="700" t="s">
        <v>146</v>
      </c>
      <c r="P10" s="701"/>
      <c r="Q10" s="701"/>
      <c r="R10" s="702"/>
      <c r="S10" s="446"/>
      <c r="T10" s="771" t="s">
        <v>147</v>
      </c>
      <c r="U10" s="792" t="s">
        <v>148</v>
      </c>
      <c r="AB10" s="19" t="s">
        <v>117</v>
      </c>
    </row>
    <row r="11" spans="1:28" ht="35.1" customHeight="1">
      <c r="A11" s="1"/>
      <c r="B11" s="1"/>
      <c r="C11" s="2"/>
      <c r="D11" s="2"/>
      <c r="E11" s="2"/>
      <c r="F11" s="2"/>
      <c r="G11" s="2"/>
      <c r="H11" s="2"/>
      <c r="I11" s="2"/>
      <c r="J11" s="2"/>
      <c r="K11" s="31"/>
      <c r="M11" s="775"/>
      <c r="N11" s="775"/>
      <c r="O11" s="700" t="s">
        <v>22</v>
      </c>
      <c r="P11" s="701"/>
      <c r="Q11" s="701"/>
      <c r="R11" s="702"/>
      <c r="S11" s="446"/>
      <c r="T11" s="772"/>
      <c r="U11" s="793"/>
    </row>
    <row r="12" spans="1:28" ht="35.1" customHeight="1" thickBot="1">
      <c r="A12" s="1"/>
      <c r="B12" s="1"/>
      <c r="C12" s="2"/>
      <c r="D12" s="2"/>
      <c r="O12" s="766" t="s">
        <v>23</v>
      </c>
      <c r="P12" s="767"/>
      <c r="Q12" s="767"/>
      <c r="R12" s="767"/>
      <c r="S12" s="451"/>
      <c r="T12" s="452">
        <f>IF(S9=0,0,(S9/S10))</f>
        <v>0</v>
      </c>
      <c r="U12" s="453">
        <f>S11*T12*S8</f>
        <v>0</v>
      </c>
      <c r="Z12" s="605" t="s">
        <v>119</v>
      </c>
    </row>
    <row r="13" spans="1:28" ht="39.950000000000003" customHeight="1" thickBot="1">
      <c r="A13" s="1"/>
      <c r="B13" s="1"/>
      <c r="C13" s="756" t="s">
        <v>122</v>
      </c>
      <c r="D13" s="757"/>
      <c r="E13" s="757"/>
      <c r="F13" s="758"/>
      <c r="G13" s="697" t="s">
        <v>114</v>
      </c>
      <c r="H13" s="698"/>
      <c r="I13" s="33"/>
      <c r="J13" s="33"/>
      <c r="K13" s="25"/>
      <c r="L13" s="13"/>
      <c r="M13" s="2"/>
      <c r="N13" s="2"/>
      <c r="O13" s="2"/>
      <c r="P13" s="2"/>
      <c r="Q13" s="34"/>
      <c r="R13" s="34"/>
      <c r="S13" s="34"/>
      <c r="Z13" s="603">
        <f>IF(G13&lt;&gt;AA5,0,1)</f>
        <v>0</v>
      </c>
    </row>
    <row r="14" spans="1:28" ht="37.5" customHeight="1" thickBot="1">
      <c r="A14" s="1"/>
      <c r="B14" s="1"/>
      <c r="C14" s="691" t="s">
        <v>26</v>
      </c>
      <c r="D14" s="692"/>
      <c r="E14" s="776" t="s">
        <v>24</v>
      </c>
      <c r="F14" s="777"/>
      <c r="G14" s="778"/>
      <c r="H14" s="778"/>
      <c r="I14" s="778"/>
      <c r="J14" s="778"/>
      <c r="K14" s="778"/>
      <c r="L14" s="778"/>
      <c r="M14" s="779"/>
      <c r="N14" s="679" t="s">
        <v>25</v>
      </c>
      <c r="O14" s="680"/>
      <c r="P14" s="680"/>
      <c r="Q14" s="680"/>
      <c r="R14" s="680"/>
      <c r="S14" s="680"/>
      <c r="T14" s="680"/>
      <c r="U14" s="681"/>
      <c r="Z14" s="42"/>
      <c r="AA14" s="615"/>
    </row>
    <row r="15" spans="1:28" ht="41.25" customHeight="1">
      <c r="A15" s="1"/>
      <c r="B15" s="1"/>
      <c r="C15" s="693"/>
      <c r="D15" s="694"/>
      <c r="E15" s="682" t="s">
        <v>27</v>
      </c>
      <c r="F15" s="683"/>
      <c r="G15" s="682" t="s">
        <v>28</v>
      </c>
      <c r="H15" s="684"/>
      <c r="I15" s="685" t="s">
        <v>29</v>
      </c>
      <c r="J15" s="686"/>
      <c r="K15" s="780" t="s">
        <v>30</v>
      </c>
      <c r="L15" s="781"/>
      <c r="M15" s="689" t="s">
        <v>31</v>
      </c>
      <c r="N15" s="76" t="s">
        <v>32</v>
      </c>
      <c r="O15" s="725" t="s">
        <v>33</v>
      </c>
      <c r="P15" s="726"/>
      <c r="Q15" s="727"/>
      <c r="R15" s="723" t="s">
        <v>34</v>
      </c>
      <c r="S15" s="724"/>
      <c r="T15" s="716" t="s">
        <v>35</v>
      </c>
      <c r="U15" s="712" t="s">
        <v>36</v>
      </c>
    </row>
    <row r="16" spans="1:28" ht="105.75" customHeight="1" thickBot="1">
      <c r="A16" s="77"/>
      <c r="B16" s="77"/>
      <c r="C16" s="695"/>
      <c r="D16" s="696"/>
      <c r="E16" s="78" t="s">
        <v>37</v>
      </c>
      <c r="F16" s="79" t="s">
        <v>38</v>
      </c>
      <c r="G16" s="78" t="s">
        <v>37</v>
      </c>
      <c r="H16" s="79" t="s">
        <v>38</v>
      </c>
      <c r="I16" s="80" t="s">
        <v>37</v>
      </c>
      <c r="J16" s="81" t="s">
        <v>38</v>
      </c>
      <c r="K16" s="82" t="s">
        <v>39</v>
      </c>
      <c r="L16" s="83" t="s">
        <v>40</v>
      </c>
      <c r="M16" s="690"/>
      <c r="N16" s="84" t="s">
        <v>41</v>
      </c>
      <c r="O16" s="85" t="s">
        <v>42</v>
      </c>
      <c r="P16" s="86" t="s">
        <v>43</v>
      </c>
      <c r="Q16" s="87" t="s">
        <v>44</v>
      </c>
      <c r="R16" s="88" t="s">
        <v>45</v>
      </c>
      <c r="S16" s="81" t="s">
        <v>46</v>
      </c>
      <c r="T16" s="717"/>
      <c r="U16" s="713"/>
    </row>
    <row r="17" spans="1:28" ht="33.950000000000003" customHeight="1" thickBot="1">
      <c r="A17" s="1"/>
      <c r="B17" s="1"/>
      <c r="C17" s="721" t="s">
        <v>47</v>
      </c>
      <c r="D17" s="732"/>
      <c r="E17" s="732"/>
      <c r="F17" s="89"/>
      <c r="G17" s="672"/>
      <c r="H17" s="673"/>
      <c r="I17" s="673"/>
      <c r="J17" s="673"/>
      <c r="K17" s="674"/>
      <c r="L17" s="674"/>
      <c r="M17" s="673"/>
      <c r="N17" s="673"/>
      <c r="O17" s="674"/>
      <c r="P17" s="674"/>
      <c r="Q17" s="674"/>
      <c r="R17" s="674"/>
      <c r="S17" s="674"/>
      <c r="T17" s="674"/>
      <c r="U17" s="675"/>
      <c r="Z17" s="608"/>
      <c r="AB17" s="605" t="s">
        <v>100</v>
      </c>
    </row>
    <row r="18" spans="1:28" ht="20.100000000000001" customHeight="1">
      <c r="A18" s="1"/>
      <c r="B18" s="1"/>
      <c r="C18" s="728" t="s">
        <v>48</v>
      </c>
      <c r="D18" s="729"/>
      <c r="E18" s="222"/>
      <c r="F18" s="223"/>
      <c r="G18" s="222"/>
      <c r="H18" s="223"/>
      <c r="I18" s="224"/>
      <c r="J18" s="225"/>
      <c r="K18" s="412" t="str">
        <f>IF(G13="Sélectionner","Cf tarification",IF(Z13&lt;&gt;1,0,E18+G18+I18))</f>
        <v>Cf tarification</v>
      </c>
      <c r="L18" s="413" t="str">
        <f>IF(G13="Sélectionner","Cf tarification",IF(Z13&lt;&gt;1,F18+H18+J18,0))</f>
        <v>Cf tarification</v>
      </c>
      <c r="M18" s="718"/>
      <c r="N18" s="236"/>
      <c r="O18" s="237">
        <f>P18*Q18</f>
        <v>0</v>
      </c>
      <c r="P18" s="238"/>
      <c r="Q18" s="239"/>
      <c r="R18" s="414">
        <f>IF(AB18=0,0,S18*O18*N18)</f>
        <v>0</v>
      </c>
      <c r="S18" s="395">
        <f>IF('1- Identification'!K16="au choix",0,IF('1- Identification'!K16='1- Identification'!V14,18,14))</f>
        <v>0</v>
      </c>
      <c r="T18" s="432" t="str">
        <f>IF(K18="Cf tarification","Cf tarification",IF(R18=0,0,K18/R18))</f>
        <v>Cf tarification</v>
      </c>
      <c r="U18" s="433" t="str">
        <f>IF(L18="Cf tarification","Cf tarification",IF(R18=0,0,L18/R18))</f>
        <v>Cf tarification</v>
      </c>
      <c r="Z18" s="609"/>
      <c r="AB18" s="610">
        <f>SUM(E18:J18)</f>
        <v>0</v>
      </c>
    </row>
    <row r="19" spans="1:28" ht="20.100000000000001" customHeight="1">
      <c r="A19" s="1"/>
      <c r="B19" s="1"/>
      <c r="C19" s="730" t="s">
        <v>49</v>
      </c>
      <c r="D19" s="731"/>
      <c r="E19" s="226"/>
      <c r="F19" s="227"/>
      <c r="G19" s="226"/>
      <c r="H19" s="227"/>
      <c r="I19" s="228"/>
      <c r="J19" s="229"/>
      <c r="K19" s="329" t="str">
        <f>IF(G13="Sélectionner","Cf tarification",IF(Z13&lt;&gt;1,0,E19+G19+I19))</f>
        <v>Cf tarification</v>
      </c>
      <c r="L19" s="330" t="str">
        <f>IF(G13="Sélectionner","Cf tarification",IF(Z13&lt;&gt;1,F19+H19+J19,0))</f>
        <v>Cf tarification</v>
      </c>
      <c r="M19" s="719"/>
      <c r="N19" s="240"/>
      <c r="O19" s="241">
        <f t="shared" ref="O19:O20" si="0">P19*Q19</f>
        <v>0</v>
      </c>
      <c r="P19" s="29"/>
      <c r="Q19" s="242"/>
      <c r="R19" s="417">
        <f t="shared" ref="R19:R20" si="1">IF(AB19=0,0,S19*O19*N19)</f>
        <v>0</v>
      </c>
      <c r="S19" s="326">
        <f>IF('1- Identification'!K16="au choix",0,IF('1- Identification'!K16='1- Identification'!V14,18,14))</f>
        <v>0</v>
      </c>
      <c r="T19" s="434" t="str">
        <f t="shared" ref="T19:T20" si="2">IF(K19="Cf tarification","Cf tarification",IF(R19=0,0,K19/R19))</f>
        <v>Cf tarification</v>
      </c>
      <c r="U19" s="435" t="str">
        <f t="shared" ref="U19:U20" si="3">IF(L19="Cf tarification","Cf tarification",IF(R19=0,0,L19/R19))</f>
        <v>Cf tarification</v>
      </c>
      <c r="Z19" s="609"/>
      <c r="AB19" s="610">
        <f t="shared" ref="AB19:AB20" si="4">SUM(E19:J19)</f>
        <v>0</v>
      </c>
    </row>
    <row r="20" spans="1:28" ht="20.100000000000001" customHeight="1">
      <c r="A20" s="1"/>
      <c r="B20" s="1"/>
      <c r="C20" s="730" t="s">
        <v>50</v>
      </c>
      <c r="D20" s="731"/>
      <c r="E20" s="226"/>
      <c r="F20" s="227"/>
      <c r="G20" s="226"/>
      <c r="H20" s="227"/>
      <c r="I20" s="228"/>
      <c r="J20" s="229"/>
      <c r="K20" s="329" t="str">
        <f>IF(G13="Sélectionner","Cf tarification",IF(Z13&lt;&gt;1,0,E20+G20+I20))</f>
        <v>Cf tarification</v>
      </c>
      <c r="L20" s="330" t="str">
        <f>IF(G13="Sélectionner","Cf tarification",IF(Z13&lt;&gt;1,F20+H20+J20,0))</f>
        <v>Cf tarification</v>
      </c>
      <c r="M20" s="720"/>
      <c r="N20" s="243"/>
      <c r="O20" s="241">
        <f t="shared" si="0"/>
        <v>0</v>
      </c>
      <c r="P20" s="29"/>
      <c r="Q20" s="242"/>
      <c r="R20" s="417">
        <f t="shared" si="1"/>
        <v>0</v>
      </c>
      <c r="S20" s="326">
        <f>IF('1- Identification'!K16="au choix",0,IF('1- Identification'!K16='1- Identification'!V14,18,14))</f>
        <v>0</v>
      </c>
      <c r="T20" s="434" t="str">
        <f t="shared" si="2"/>
        <v>Cf tarification</v>
      </c>
      <c r="U20" s="435" t="str">
        <f t="shared" si="3"/>
        <v>Cf tarification</v>
      </c>
      <c r="Z20" s="611"/>
      <c r="AB20" s="610">
        <f t="shared" si="4"/>
        <v>0</v>
      </c>
    </row>
    <row r="21" spans="1:28" ht="24.95" customHeight="1" thickBot="1">
      <c r="A21" s="1"/>
      <c r="B21" s="1"/>
      <c r="C21" s="759" t="s">
        <v>51</v>
      </c>
      <c r="D21" s="760"/>
      <c r="E21" s="230">
        <f t="shared" ref="E21:J21" si="5">SUM(E18:E20)</f>
        <v>0</v>
      </c>
      <c r="F21" s="231">
        <f t="shared" si="5"/>
        <v>0</v>
      </c>
      <c r="G21" s="230">
        <f t="shared" si="5"/>
        <v>0</v>
      </c>
      <c r="H21" s="231">
        <f t="shared" si="5"/>
        <v>0</v>
      </c>
      <c r="I21" s="232">
        <f t="shared" si="5"/>
        <v>0</v>
      </c>
      <c r="J21" s="233">
        <f t="shared" si="5"/>
        <v>0</v>
      </c>
      <c r="K21" s="234">
        <f>SUM(K18:K20)</f>
        <v>0</v>
      </c>
      <c r="L21" s="280">
        <f>SUM(L18:L20)</f>
        <v>0</v>
      </c>
      <c r="M21" s="421">
        <f>IF(G13="Sélectionner",0,IF(L21=0,E21/K21,F21/L21))</f>
        <v>0</v>
      </c>
      <c r="N21" s="244"/>
      <c r="O21" s="245">
        <f>SUM(O18:O20)</f>
        <v>0</v>
      </c>
      <c r="P21" s="246">
        <f>MAX(P18:P20)</f>
        <v>0</v>
      </c>
      <c r="Q21" s="247">
        <f>IF(P21=0,0,O21/P21)</f>
        <v>0</v>
      </c>
      <c r="R21" s="248">
        <f>SUM(R18:R20)</f>
        <v>0</v>
      </c>
      <c r="S21" s="274">
        <f>IF('1- Identification'!K16="au choix",0,IF('1- Identification'!K16='1- Identification'!V14,18,14))</f>
        <v>0</v>
      </c>
      <c r="T21" s="250">
        <f>IF(K21=0,0,IF(R21=0,0,K21/R21))</f>
        <v>0</v>
      </c>
      <c r="U21" s="251">
        <f>IF(L21=0,0,IF(R21=0,0,L21/R21))</f>
        <v>0</v>
      </c>
      <c r="AB21" s="610">
        <f>SUM(E25:J25)</f>
        <v>0</v>
      </c>
    </row>
    <row r="22" spans="1:28" ht="30" customHeight="1" thickBot="1">
      <c r="A22" s="30"/>
      <c r="B22" s="90"/>
      <c r="C22" s="91"/>
      <c r="D22" s="91"/>
      <c r="E22" s="92"/>
      <c r="F22" s="93"/>
      <c r="G22" s="93"/>
      <c r="H22" s="93"/>
      <c r="I22" s="93"/>
      <c r="J22" s="93"/>
      <c r="K22" s="93"/>
      <c r="L22" s="94"/>
      <c r="M22" s="782"/>
      <c r="N22" s="782"/>
      <c r="O22" s="782"/>
      <c r="P22" s="782"/>
      <c r="Q22" s="782"/>
      <c r="R22" s="782"/>
      <c r="S22" s="782"/>
      <c r="T22" s="782"/>
      <c r="U22" s="782"/>
      <c r="Z22" s="605" t="s">
        <v>120</v>
      </c>
      <c r="AB22" s="610">
        <f>SUM(E26:J26)</f>
        <v>0</v>
      </c>
    </row>
    <row r="23" spans="1:28" ht="39.950000000000003" customHeight="1" thickBot="1">
      <c r="A23" s="1"/>
      <c r="B23" s="90"/>
      <c r="C23" s="756" t="s">
        <v>123</v>
      </c>
      <c r="D23" s="757"/>
      <c r="E23" s="757"/>
      <c r="F23" s="758"/>
      <c r="G23" s="697" t="s">
        <v>114</v>
      </c>
      <c r="H23" s="698"/>
      <c r="I23" s="95"/>
      <c r="J23" s="95"/>
      <c r="K23" s="95"/>
      <c r="L23" s="96"/>
      <c r="M23" s="97"/>
      <c r="N23" s="97"/>
      <c r="O23" s="97"/>
      <c r="P23" s="97"/>
      <c r="Q23" s="97"/>
      <c r="R23" s="97"/>
      <c r="S23" s="97"/>
      <c r="T23" s="97"/>
      <c r="U23" s="97"/>
      <c r="Z23" s="603">
        <f>IF(G23=AB4,1,IF(G23=AB5,1,IF(G23=AB6,1,IF(G23=AB7,1,0))))</f>
        <v>0</v>
      </c>
      <c r="AB23" s="610">
        <f>SUM(E27:J27)</f>
        <v>0</v>
      </c>
    </row>
    <row r="24" spans="1:28" ht="45" customHeight="1" thickBot="1">
      <c r="A24" s="98"/>
      <c r="B24" s="98"/>
      <c r="C24" s="721" t="s">
        <v>52</v>
      </c>
      <c r="D24" s="732"/>
      <c r="E24" s="732"/>
      <c r="F24" s="89"/>
      <c r="G24" s="705" t="s">
        <v>53</v>
      </c>
      <c r="H24" s="783"/>
      <c r="I24" s="783"/>
      <c r="J24" s="783"/>
      <c r="K24" s="784"/>
      <c r="L24" s="784"/>
      <c r="M24" s="783"/>
      <c r="N24" s="783"/>
      <c r="O24" s="783"/>
      <c r="P24" s="783"/>
      <c r="Q24" s="783"/>
      <c r="R24" s="784"/>
      <c r="S24" s="784"/>
      <c r="T24" s="784"/>
      <c r="U24" s="785"/>
      <c r="AB24" s="610">
        <f>SUM(E28:J28)</f>
        <v>0</v>
      </c>
    </row>
    <row r="25" spans="1:28" ht="20.100000000000001" customHeight="1">
      <c r="A25" s="1"/>
      <c r="B25" s="1"/>
      <c r="C25" s="728" t="s">
        <v>54</v>
      </c>
      <c r="D25" s="729"/>
      <c r="E25" s="222"/>
      <c r="F25" s="223"/>
      <c r="G25" s="252"/>
      <c r="H25" s="253"/>
      <c r="I25" s="228"/>
      <c r="J25" s="229"/>
      <c r="K25" s="412" t="str">
        <f>IF(G23="Sélectionner","Cf tarification",IF(Z23=0,0,E25+G25+I25))</f>
        <v>Cf tarification</v>
      </c>
      <c r="L25" s="413" t="str">
        <f>IF(G23="Sélectionner","Cf tarification",IF(Z23=0,F25+H25+J25,0))</f>
        <v>Cf tarification</v>
      </c>
      <c r="M25" s="718"/>
      <c r="N25" s="254"/>
      <c r="O25" s="237">
        <f>P25*Q25</f>
        <v>0</v>
      </c>
      <c r="P25" s="255"/>
      <c r="Q25" s="239"/>
      <c r="R25" s="414">
        <f>IF(AB21=0,0,S25*O25*N25)</f>
        <v>0</v>
      </c>
      <c r="S25" s="395">
        <v>12</v>
      </c>
      <c r="T25" s="432" t="str">
        <f>IF(K25="Cf tarification","Cf tarification",IF(R25=0,0,K25/R25))</f>
        <v>Cf tarification</v>
      </c>
      <c r="U25" s="433" t="str">
        <f>IF(L25="Cf tarification","Cf tarification",IF(R25=0,0,L25/R25))</f>
        <v>Cf tarification</v>
      </c>
      <c r="AB25" s="610">
        <f>SUM(E31:J31)</f>
        <v>0</v>
      </c>
    </row>
    <row r="26" spans="1:28" ht="20.100000000000001" customHeight="1">
      <c r="A26" s="1"/>
      <c r="B26" s="1"/>
      <c r="C26" s="730" t="s">
        <v>55</v>
      </c>
      <c r="D26" s="731"/>
      <c r="E26" s="226"/>
      <c r="F26" s="227"/>
      <c r="G26" s="226"/>
      <c r="H26" s="227"/>
      <c r="I26" s="256"/>
      <c r="J26" s="257"/>
      <c r="K26" s="329" t="str">
        <f>IF(G23="Sélectionner","Cf tarification",IF(Z23=0,0,E26+G26+I26))</f>
        <v>Cf tarification</v>
      </c>
      <c r="L26" s="330" t="str">
        <f>IF(G23="Sélectionner","Cf tarification",IF(Z23=0,F26+H26+J26,0))</f>
        <v>Cf tarification</v>
      </c>
      <c r="M26" s="719"/>
      <c r="N26" s="240"/>
      <c r="O26" s="241">
        <f>P26*Q26</f>
        <v>0</v>
      </c>
      <c r="P26" s="219"/>
      <c r="Q26" s="242"/>
      <c r="R26" s="417">
        <f t="shared" ref="R26:R28" si="6">IF(AB22=0,0,S26*O26*N26)</f>
        <v>0</v>
      </c>
      <c r="S26" s="326">
        <v>12</v>
      </c>
      <c r="T26" s="434" t="str">
        <f t="shared" ref="T26:T27" si="7">IF(K26="Cf tarification","Cf tarification",IF(R26=0,0,K26/R26))</f>
        <v>Cf tarification</v>
      </c>
      <c r="U26" s="435" t="str">
        <f t="shared" ref="U26:U28" si="8">IF(L26="Cf tarification","Cf tarification",IF(R26=0,0,L26/R26))</f>
        <v>Cf tarification</v>
      </c>
      <c r="AB26" s="610">
        <f>SUM(E32:J32)</f>
        <v>0</v>
      </c>
    </row>
    <row r="27" spans="1:28" ht="20.100000000000001" customHeight="1">
      <c r="A27" s="1"/>
      <c r="B27" s="1"/>
      <c r="C27" s="730" t="s">
        <v>56</v>
      </c>
      <c r="D27" s="731"/>
      <c r="E27" s="226"/>
      <c r="F27" s="227"/>
      <c r="G27" s="226"/>
      <c r="H27" s="227"/>
      <c r="I27" s="256"/>
      <c r="J27" s="257"/>
      <c r="K27" s="329" t="str">
        <f>IF(G23="Sélectionner","Cf tarification",IF(Z23=0,0,E27+G27+I27))</f>
        <v>Cf tarification</v>
      </c>
      <c r="L27" s="330" t="str">
        <f>IF(G23="Sélectionner","Cf tarification",IF(Z23=0,F27+H27+J27,0))</f>
        <v>Cf tarification</v>
      </c>
      <c r="M27" s="719"/>
      <c r="N27" s="240"/>
      <c r="O27" s="241">
        <f>P27*Q27</f>
        <v>0</v>
      </c>
      <c r="P27" s="219"/>
      <c r="Q27" s="242"/>
      <c r="R27" s="417">
        <f t="shared" si="6"/>
        <v>0</v>
      </c>
      <c r="S27" s="326">
        <v>12</v>
      </c>
      <c r="T27" s="434" t="str">
        <f t="shared" si="7"/>
        <v>Cf tarification</v>
      </c>
      <c r="U27" s="435" t="str">
        <f t="shared" si="8"/>
        <v>Cf tarification</v>
      </c>
      <c r="AB27" s="610">
        <f>SUM(E35:J35)</f>
        <v>0</v>
      </c>
    </row>
    <row r="28" spans="1:28" ht="20.100000000000001" customHeight="1">
      <c r="A28" s="1"/>
      <c r="B28" s="1"/>
      <c r="C28" s="764" t="s">
        <v>57</v>
      </c>
      <c r="D28" s="765"/>
      <c r="E28" s="226"/>
      <c r="F28" s="227"/>
      <c r="G28" s="226"/>
      <c r="H28" s="227"/>
      <c r="I28" s="256"/>
      <c r="J28" s="257"/>
      <c r="K28" s="329" t="str">
        <f>IF(G23="Sélectionner","Cf tarification",IF(Z23=0,0,E28+G28+I28))</f>
        <v>Cf tarification</v>
      </c>
      <c r="L28" s="330" t="str">
        <f>IF(G23="Sélectionner","Cf tarification",IF(Z23=0,F28+H28+J28,0))</f>
        <v>Cf tarification</v>
      </c>
      <c r="M28" s="720"/>
      <c r="N28" s="243"/>
      <c r="O28" s="241">
        <f>P28*Q28</f>
        <v>0</v>
      </c>
      <c r="P28" s="219"/>
      <c r="Q28" s="242"/>
      <c r="R28" s="417">
        <f t="shared" si="6"/>
        <v>0</v>
      </c>
      <c r="S28" s="326">
        <v>12</v>
      </c>
      <c r="T28" s="434" t="str">
        <f>IF(K28="Cf tarification","Cf tarification",IF(R28=0,0,K28/R28))</f>
        <v>Cf tarification</v>
      </c>
      <c r="U28" s="435" t="str">
        <f t="shared" si="8"/>
        <v>Cf tarification</v>
      </c>
      <c r="AB28" s="610">
        <f>SUM(E36:J36)</f>
        <v>0</v>
      </c>
    </row>
    <row r="29" spans="1:28" ht="24.95" customHeight="1" thickBot="1">
      <c r="A29" s="1"/>
      <c r="B29" s="1"/>
      <c r="C29" s="759" t="s">
        <v>51</v>
      </c>
      <c r="D29" s="760"/>
      <c r="E29" s="230">
        <f>SUM(E25:E28)</f>
        <v>0</v>
      </c>
      <c r="F29" s="231">
        <f t="shared" ref="F29:J29" si="9">SUM(F25:F28)</f>
        <v>0</v>
      </c>
      <c r="G29" s="258">
        <f t="shared" si="9"/>
        <v>0</v>
      </c>
      <c r="H29" s="259">
        <f t="shared" si="9"/>
        <v>0</v>
      </c>
      <c r="I29" s="260">
        <f t="shared" si="9"/>
        <v>0</v>
      </c>
      <c r="J29" s="269">
        <f t="shared" si="9"/>
        <v>0</v>
      </c>
      <c r="K29" s="234">
        <f>SUM(K25:K28)</f>
        <v>0</v>
      </c>
      <c r="L29" s="235">
        <f>SUM(L25:L28)</f>
        <v>0</v>
      </c>
      <c r="M29" s="421">
        <f>IF(G23="Sélectionner",0,IF(L29=0,E29/K29,F29/L29))</f>
        <v>0</v>
      </c>
      <c r="N29" s="264"/>
      <c r="O29" s="245">
        <f>IF(SUM(O25:O28)=0,0,SUM(O25:O28))</f>
        <v>0</v>
      </c>
      <c r="P29" s="265">
        <f>SUM(P25:P28)</f>
        <v>0</v>
      </c>
      <c r="Q29" s="247">
        <f>IF(P29=0,0,O29/P29)</f>
        <v>0</v>
      </c>
      <c r="R29" s="248">
        <f>SUM(R25:R28)</f>
        <v>0</v>
      </c>
      <c r="S29" s="274">
        <v>12</v>
      </c>
      <c r="T29" s="250">
        <f>IF(K29=0,0,IF(R29=0,0,K29/R29))</f>
        <v>0</v>
      </c>
      <c r="U29" s="251">
        <f>IF(L29=0,0,IF(R29=0,0,L29/R29))</f>
        <v>0</v>
      </c>
      <c r="AB29" s="610"/>
    </row>
    <row r="30" spans="1:28" ht="45" customHeight="1" thickBot="1">
      <c r="A30" s="99"/>
      <c r="B30" s="100"/>
      <c r="C30" s="721" t="s">
        <v>58</v>
      </c>
      <c r="D30" s="732"/>
      <c r="E30" s="732"/>
      <c r="F30" s="89"/>
      <c r="G30" s="705" t="s">
        <v>53</v>
      </c>
      <c r="H30" s="783"/>
      <c r="I30" s="783"/>
      <c r="J30" s="783"/>
      <c r="K30" s="786"/>
      <c r="L30" s="786"/>
      <c r="M30" s="783"/>
      <c r="N30" s="783"/>
      <c r="O30" s="783"/>
      <c r="P30" s="783"/>
      <c r="Q30" s="783"/>
      <c r="R30" s="786"/>
      <c r="S30" s="786"/>
      <c r="T30" s="786"/>
      <c r="U30" s="787"/>
      <c r="AB30" s="610"/>
    </row>
    <row r="31" spans="1:28" ht="20.100000000000001" customHeight="1">
      <c r="A31" s="35"/>
      <c r="B31" s="101"/>
      <c r="C31" s="728" t="s">
        <v>59</v>
      </c>
      <c r="D31" s="729"/>
      <c r="E31" s="252"/>
      <c r="F31" s="227"/>
      <c r="G31" s="252"/>
      <c r="H31" s="253"/>
      <c r="I31" s="228"/>
      <c r="J31" s="229"/>
      <c r="K31" s="412" t="str">
        <f>IF(G23="Sélectionner","Cf tarification",IF(Z23=0,0,E31+G31+I31))</f>
        <v>Cf tarification</v>
      </c>
      <c r="L31" s="413" t="str">
        <f>IF(G23="Sélectionner","Cf tarification",IF(Z23=0,F31+H31+J31,0))</f>
        <v>Cf tarification</v>
      </c>
      <c r="M31" s="703"/>
      <c r="N31" s="254"/>
      <c r="O31" s="237">
        <f>P31*Q31</f>
        <v>0</v>
      </c>
      <c r="P31" s="255"/>
      <c r="Q31" s="239"/>
      <c r="R31" s="414">
        <f>IF(AB25=0,0,S31*O31*N31)</f>
        <v>0</v>
      </c>
      <c r="S31" s="397">
        <v>12</v>
      </c>
      <c r="T31" s="432" t="str">
        <f>IF(K31="Cf tarification","Cf tarification",IF(R31=0,0,K31/R31))</f>
        <v>Cf tarification</v>
      </c>
      <c r="U31" s="433" t="str">
        <f>IF(L31="Cf tarification","Cf tarification",IF(R31=0,0,L31/R31))</f>
        <v>Cf tarification</v>
      </c>
    </row>
    <row r="32" spans="1:28" ht="20.100000000000001" customHeight="1">
      <c r="A32" s="35"/>
      <c r="B32" s="101"/>
      <c r="C32" s="730" t="s">
        <v>60</v>
      </c>
      <c r="D32" s="731"/>
      <c r="E32" s="226"/>
      <c r="F32" s="227"/>
      <c r="G32" s="226"/>
      <c r="H32" s="227"/>
      <c r="I32" s="256"/>
      <c r="J32" s="257"/>
      <c r="K32" s="329" t="str">
        <f>IF(G23="Sélectionner","Cf tarification",IF(Z23=0,0,E32+G32+I32))</f>
        <v>Cf tarification</v>
      </c>
      <c r="L32" s="330" t="str">
        <f>IF(G23="Sélectionner","Cf tarification",IF(Z23=0,F32+H32+J32,0))</f>
        <v>Cf tarification</v>
      </c>
      <c r="M32" s="704"/>
      <c r="N32" s="240"/>
      <c r="O32" s="241">
        <f>P32*Q32</f>
        <v>0</v>
      </c>
      <c r="P32" s="219"/>
      <c r="Q32" s="242"/>
      <c r="R32" s="417">
        <f>IF(AB26=0,0,S32*O32*N32)</f>
        <v>0</v>
      </c>
      <c r="S32" s="398">
        <v>12</v>
      </c>
      <c r="T32" s="434" t="str">
        <f>IF(K32="Cf tarification","Cf tarification",IF(R32=0,0,K32/R32))</f>
        <v>Cf tarification</v>
      </c>
      <c r="U32" s="435" t="str">
        <f>IF(L32="Cf tarification","Cf tarification",IF(R32=0,0,L32/R32))</f>
        <v>Cf tarification</v>
      </c>
    </row>
    <row r="33" spans="1:28" ht="24.95" customHeight="1" thickBot="1">
      <c r="A33" s="35"/>
      <c r="B33" s="101"/>
      <c r="C33" s="759" t="s">
        <v>51</v>
      </c>
      <c r="D33" s="760"/>
      <c r="E33" s="230">
        <f t="shared" ref="E33:L33" si="10">SUM(E31:E32)</f>
        <v>0</v>
      </c>
      <c r="F33" s="231">
        <f t="shared" si="10"/>
        <v>0</v>
      </c>
      <c r="G33" s="268">
        <f t="shared" si="10"/>
        <v>0</v>
      </c>
      <c r="H33" s="261">
        <f t="shared" si="10"/>
        <v>0</v>
      </c>
      <c r="I33" s="260">
        <f t="shared" si="10"/>
        <v>0</v>
      </c>
      <c r="J33" s="269">
        <f t="shared" si="10"/>
        <v>0</v>
      </c>
      <c r="K33" s="234">
        <f t="shared" si="10"/>
        <v>0</v>
      </c>
      <c r="L33" s="231">
        <f t="shared" si="10"/>
        <v>0</v>
      </c>
      <c r="M33" s="421">
        <f>IF(G23="Sélectionner",0,IF(L33=0,E33/K33,F33/L33))</f>
        <v>0</v>
      </c>
      <c r="N33" s="264">
        <f>IF(O33=0,0,R33/Q33/P33/S33)</f>
        <v>0</v>
      </c>
      <c r="O33" s="245">
        <f>IF(SUM(O31:O32)=0,0,SUM(O31:O32))</f>
        <v>0</v>
      </c>
      <c r="P33" s="265">
        <f>SUM(P31:P32)</f>
        <v>0</v>
      </c>
      <c r="Q33" s="247">
        <f>IF(P33=0,0,O33/P33)</f>
        <v>0</v>
      </c>
      <c r="R33" s="248">
        <f>SUM(R31:R32)</f>
        <v>0</v>
      </c>
      <c r="S33" s="249">
        <v>12</v>
      </c>
      <c r="T33" s="250">
        <f>IF(K33=0,0,IF(R33=0,0,K33/R33))</f>
        <v>0</v>
      </c>
      <c r="U33" s="251">
        <f>IF(L33=0,0,IF(R33=0,0,L33/R33))</f>
        <v>0</v>
      </c>
    </row>
    <row r="34" spans="1:28" ht="45" customHeight="1" thickBot="1">
      <c r="A34" s="99"/>
      <c r="B34" s="100"/>
      <c r="C34" s="734" t="s">
        <v>61</v>
      </c>
      <c r="D34" s="735"/>
      <c r="E34" s="735"/>
      <c r="F34" s="206"/>
      <c r="G34" s="788" t="s">
        <v>62</v>
      </c>
      <c r="H34" s="784"/>
      <c r="I34" s="784"/>
      <c r="J34" s="784"/>
      <c r="K34" s="786"/>
      <c r="L34" s="786"/>
      <c r="M34" s="784"/>
      <c r="N34" s="784"/>
      <c r="O34" s="784"/>
      <c r="P34" s="784"/>
      <c r="Q34" s="784"/>
      <c r="R34" s="786"/>
      <c r="S34" s="786"/>
      <c r="T34" s="786"/>
      <c r="U34" s="787"/>
    </row>
    <row r="35" spans="1:28" ht="20.100000000000001" customHeight="1">
      <c r="A35" s="99"/>
      <c r="B35" s="99"/>
      <c r="C35" s="728" t="s">
        <v>63</v>
      </c>
      <c r="D35" s="763"/>
      <c r="E35" s="222"/>
      <c r="F35" s="223"/>
      <c r="G35" s="222"/>
      <c r="H35" s="223"/>
      <c r="I35" s="222"/>
      <c r="J35" s="223"/>
      <c r="K35" s="412" t="str">
        <f>IF(G23="Sélectionner","Cf tarification",IF(Z23=0,0,E35+G35+I35))</f>
        <v>Cf tarification</v>
      </c>
      <c r="L35" s="413" t="str">
        <f>IF(G23="Sélectionner","Cf tarification",IF(Z23=0,F35+H35+J35,0))</f>
        <v>Cf tarification</v>
      </c>
      <c r="M35" s="402"/>
      <c r="N35" s="285"/>
      <c r="O35" s="237">
        <f>P35*Q35</f>
        <v>0</v>
      </c>
      <c r="P35" s="255"/>
      <c r="Q35" s="239"/>
      <c r="R35" s="414">
        <f>IF(AB27=0,0,S35*O35*N35)</f>
        <v>0</v>
      </c>
      <c r="S35" s="395">
        <v>12</v>
      </c>
      <c r="T35" s="436" t="str">
        <f>IF(K35="Cf tarification","Cf tarification",IF(R35=0,0,K35/R35))</f>
        <v>Cf tarification</v>
      </c>
      <c r="U35" s="433" t="str">
        <f>IF(L35="Cf tarification","Cf tarification",IF(R35=0,0,L35/R35))</f>
        <v>Cf tarification</v>
      </c>
    </row>
    <row r="36" spans="1:28" ht="20.100000000000001" customHeight="1">
      <c r="A36" s="35"/>
      <c r="B36" s="35"/>
      <c r="C36" s="730" t="s">
        <v>64</v>
      </c>
      <c r="D36" s="761"/>
      <c r="E36" s="226"/>
      <c r="F36" s="227"/>
      <c r="G36" s="226"/>
      <c r="H36" s="227"/>
      <c r="I36" s="226"/>
      <c r="J36" s="227"/>
      <c r="K36" s="329" t="str">
        <f>IF(G23="Sélectionner","Cf tarification",IF(Z23=0,0,E36+G36+I36))</f>
        <v>Cf tarification</v>
      </c>
      <c r="L36" s="330" t="str">
        <f>IF(G23="Sélectionner","Cf tarification",IF(Z23=0,F36+H36+J36,0))</f>
        <v>Cf tarification</v>
      </c>
      <c r="M36" s="289"/>
      <c r="N36" s="286"/>
      <c r="O36" s="241">
        <f>P36*Q36</f>
        <v>0</v>
      </c>
      <c r="P36" s="219"/>
      <c r="Q36" s="242"/>
      <c r="R36" s="417">
        <f>IF(AB28=0,0,S36*O36*N36)</f>
        <v>0</v>
      </c>
      <c r="S36" s="326">
        <v>12</v>
      </c>
      <c r="T36" s="437" t="str">
        <f>IF(K36="Cf tarification","Cf tarification",IF(R36=0,0,K36/R36))</f>
        <v>Cf tarification</v>
      </c>
      <c r="U36" s="435" t="str">
        <f>IF(L36="Cf tarification","Cf tarification",IF(R36=0,0,L36/R36))</f>
        <v>Cf tarification</v>
      </c>
    </row>
    <row r="37" spans="1:28" ht="24.95" customHeight="1" thickBot="1">
      <c r="A37" s="35"/>
      <c r="B37" s="35"/>
      <c r="C37" s="759" t="s">
        <v>51</v>
      </c>
      <c r="D37" s="762"/>
      <c r="E37" s="273">
        <f t="shared" ref="E37:L37" si="11">SUM(E35:E36)</f>
        <v>0</v>
      </c>
      <c r="F37" s="231">
        <f t="shared" si="11"/>
        <v>0</v>
      </c>
      <c r="G37" s="273">
        <f t="shared" si="11"/>
        <v>0</v>
      </c>
      <c r="H37" s="231">
        <f t="shared" si="11"/>
        <v>0</v>
      </c>
      <c r="I37" s="273">
        <f t="shared" si="11"/>
        <v>0</v>
      </c>
      <c r="J37" s="231">
        <f t="shared" si="11"/>
        <v>0</v>
      </c>
      <c r="K37" s="234">
        <f t="shared" si="11"/>
        <v>0</v>
      </c>
      <c r="L37" s="231">
        <f t="shared" si="11"/>
        <v>0</v>
      </c>
      <c r="M37" s="421">
        <f>IF(G23="Sélectionner",0,IF(L37=0,E37/K37,F37/L37))</f>
        <v>0</v>
      </c>
      <c r="N37" s="288">
        <f>IF(O37=0,0,R37/Q37/P37/S37)</f>
        <v>0</v>
      </c>
      <c r="O37" s="245">
        <f>IF(SUM(O35:O36)=0,0,SUM(O35:O36))</f>
        <v>0</v>
      </c>
      <c r="P37" s="265">
        <f>SUM(P35:P36)</f>
        <v>0</v>
      </c>
      <c r="Q37" s="247">
        <f>IF(P37=0,0,O37/P37)</f>
        <v>0</v>
      </c>
      <c r="R37" s="248">
        <f>SUM(R35:R36)</f>
        <v>0</v>
      </c>
      <c r="S37" s="274">
        <v>12</v>
      </c>
      <c r="T37" s="404">
        <f>IF(K37=0,0,IF(R37=0,0,K37/R37))</f>
        <v>0</v>
      </c>
      <c r="U37" s="251">
        <f>IF(L37=0,0,IF(R37=0,0,L37/R37))</f>
        <v>0</v>
      </c>
    </row>
    <row r="38" spans="1:28" s="390" customFormat="1" ht="24.95" customHeight="1" thickBot="1">
      <c r="A38" s="35"/>
      <c r="B38" s="35"/>
      <c r="C38" s="113"/>
      <c r="D38" s="113"/>
      <c r="E38" s="114"/>
      <c r="F38" s="114"/>
      <c r="G38" s="114"/>
      <c r="H38" s="114"/>
      <c r="I38" s="114"/>
      <c r="J38" s="114"/>
      <c r="K38" s="115"/>
      <c r="L38" s="114"/>
      <c r="M38" s="116"/>
      <c r="N38" s="117"/>
      <c r="O38" s="105"/>
      <c r="P38" s="105"/>
      <c r="Q38" s="118"/>
      <c r="R38" s="184"/>
      <c r="S38" s="184"/>
      <c r="T38" s="119"/>
      <c r="U38" s="119"/>
      <c r="Z38" s="616"/>
      <c r="AA38" s="616"/>
      <c r="AB38" s="616"/>
    </row>
    <row r="39" spans="1:28" ht="24.95" customHeight="1" thickBot="1">
      <c r="A39" s="709" t="s">
        <v>97</v>
      </c>
      <c r="B39" s="710"/>
      <c r="C39" s="710"/>
      <c r="D39" s="711"/>
      <c r="E39" s="275">
        <f t="shared" ref="E39:L39" si="12">E29+E33+E37+E21</f>
        <v>0</v>
      </c>
      <c r="F39" s="275">
        <f t="shared" si="12"/>
        <v>0</v>
      </c>
      <c r="G39" s="275">
        <f t="shared" si="12"/>
        <v>0</v>
      </c>
      <c r="H39" s="275">
        <f t="shared" si="12"/>
        <v>0</v>
      </c>
      <c r="I39" s="275">
        <f t="shared" si="12"/>
        <v>0</v>
      </c>
      <c r="J39" s="275">
        <f t="shared" si="12"/>
        <v>0</v>
      </c>
      <c r="K39" s="275">
        <f t="shared" si="12"/>
        <v>0</v>
      </c>
      <c r="L39" s="276">
        <f t="shared" si="12"/>
        <v>0</v>
      </c>
      <c r="M39" s="281"/>
      <c r="N39" s="282"/>
      <c r="O39" s="277">
        <f>+O21+O29+O33+O37</f>
        <v>0</v>
      </c>
      <c r="P39" s="283"/>
      <c r="Q39" s="284"/>
      <c r="R39" s="278">
        <f>+R21+R29+R33+R37</f>
        <v>0</v>
      </c>
      <c r="S39" s="282"/>
      <c r="T39" s="279">
        <f>IF(K39=0,0,IF(R39=0,0,K39/R39))</f>
        <v>0</v>
      </c>
      <c r="U39" s="106">
        <f>IF(L39=0,0,IF(R39=0,0,L39/R39))</f>
        <v>0</v>
      </c>
    </row>
    <row r="40" spans="1:28" ht="20.100000000000001" customHeight="1" thickBot="1">
      <c r="A40" s="77"/>
      <c r="B40" s="7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107"/>
      <c r="O40" s="737" t="s">
        <v>65</v>
      </c>
      <c r="P40" s="98"/>
      <c r="Q40" s="108"/>
      <c r="R40" s="737" t="s">
        <v>66</v>
      </c>
      <c r="S40" s="109" t="s">
        <v>67</v>
      </c>
      <c r="T40" s="740">
        <f>IF(R39=0,0,(K39+L39)/R39)</f>
        <v>0</v>
      </c>
      <c r="U40" s="741"/>
    </row>
    <row r="41" spans="1:28" ht="34.5" customHeight="1" thickBot="1">
      <c r="A41" s="1"/>
      <c r="B41" s="1"/>
      <c r="C41" s="733"/>
      <c r="D41" s="373"/>
      <c r="E41" s="14"/>
      <c r="F41" s="373"/>
      <c r="G41" s="16"/>
      <c r="H41" s="16"/>
      <c r="I41" s="2"/>
      <c r="J41" s="2"/>
      <c r="K41" s="2"/>
      <c r="L41" s="2"/>
      <c r="M41" s="2"/>
      <c r="N41" s="107"/>
      <c r="O41" s="738"/>
      <c r="P41" s="2"/>
      <c r="Q41" s="31"/>
      <c r="R41" s="739"/>
      <c r="S41" s="31"/>
      <c r="T41" s="31"/>
      <c r="U41" s="31"/>
    </row>
    <row r="42" spans="1:28" ht="18">
      <c r="A42" s="1"/>
      <c r="B42" s="1"/>
      <c r="C42" s="733"/>
      <c r="D42" s="373"/>
      <c r="E42" s="110"/>
      <c r="F42" s="110"/>
      <c r="G42" s="110"/>
      <c r="H42" s="110"/>
      <c r="I42" s="2"/>
      <c r="J42" s="2"/>
      <c r="K42" s="31"/>
      <c r="L42" s="31"/>
      <c r="M42" s="31"/>
      <c r="N42" s="111"/>
      <c r="O42" s="373"/>
      <c r="P42" s="2"/>
      <c r="Q42" s="2"/>
      <c r="R42" s="373"/>
      <c r="S42" s="2"/>
      <c r="T42" s="2"/>
      <c r="U42" s="2"/>
    </row>
  </sheetData>
  <sheetProtection password="C3A6" sheet="1" objects="1" scenarios="1"/>
  <protectedRanges>
    <protectedRange sqref="L22" name="Plage1_1"/>
  </protectedRanges>
  <mergeCells count="65">
    <mergeCell ref="U10:U11"/>
    <mergeCell ref="O12:R12"/>
    <mergeCell ref="O6:Q7"/>
    <mergeCell ref="O8:R8"/>
    <mergeCell ref="O10:R10"/>
    <mergeCell ref="T10:T11"/>
    <mergeCell ref="E6:K6"/>
    <mergeCell ref="E8:F8"/>
    <mergeCell ref="E9:F9"/>
    <mergeCell ref="E10:F10"/>
    <mergeCell ref="G8:K8"/>
    <mergeCell ref="G9:K9"/>
    <mergeCell ref="G10:K10"/>
    <mergeCell ref="G34:U34"/>
    <mergeCell ref="O40:O41"/>
    <mergeCell ref="R40:R41"/>
    <mergeCell ref="T40:U40"/>
    <mergeCell ref="C41:C42"/>
    <mergeCell ref="C35:D35"/>
    <mergeCell ref="A39:D39"/>
    <mergeCell ref="M22:U22"/>
    <mergeCell ref="C24:E24"/>
    <mergeCell ref="G24:U24"/>
    <mergeCell ref="C30:E30"/>
    <mergeCell ref="G30:U30"/>
    <mergeCell ref="M25:M28"/>
    <mergeCell ref="C25:D25"/>
    <mergeCell ref="C26:D26"/>
    <mergeCell ref="C27:D27"/>
    <mergeCell ref="C28:D28"/>
    <mergeCell ref="C29:D29"/>
    <mergeCell ref="I15:J15"/>
    <mergeCell ref="K15:L15"/>
    <mergeCell ref="M15:M16"/>
    <mergeCell ref="T15:T16"/>
    <mergeCell ref="U15:U16"/>
    <mergeCell ref="C2:U2"/>
    <mergeCell ref="C3:U4"/>
    <mergeCell ref="M31:M32"/>
    <mergeCell ref="M18:M20"/>
    <mergeCell ref="O11:R11"/>
    <mergeCell ref="M11:N11"/>
    <mergeCell ref="E14:M14"/>
    <mergeCell ref="N14:U14"/>
    <mergeCell ref="O15:Q15"/>
    <mergeCell ref="R15:S15"/>
    <mergeCell ref="C17:E17"/>
    <mergeCell ref="G17:U17"/>
    <mergeCell ref="C13:F13"/>
    <mergeCell ref="G23:H23"/>
    <mergeCell ref="C23:F23"/>
    <mergeCell ref="C14:D16"/>
    <mergeCell ref="C18:D18"/>
    <mergeCell ref="C19:D19"/>
    <mergeCell ref="C20:D20"/>
    <mergeCell ref="C21:D21"/>
    <mergeCell ref="G13:H13"/>
    <mergeCell ref="E15:F15"/>
    <mergeCell ref="G15:H15"/>
    <mergeCell ref="C31:D31"/>
    <mergeCell ref="C32:D32"/>
    <mergeCell ref="C33:D33"/>
    <mergeCell ref="C36:D36"/>
    <mergeCell ref="C37:D37"/>
    <mergeCell ref="C34:E34"/>
  </mergeCells>
  <conditionalFormatting sqref="K18:L20">
    <cfRule type="containsText" dxfId="24" priority="18" operator="containsText" text="Cf tarification">
      <formula>NOT(ISERROR(SEARCH("Cf tarification",K18)))</formula>
    </cfRule>
  </conditionalFormatting>
  <conditionalFormatting sqref="T18:U20">
    <cfRule type="containsText" dxfId="23" priority="17" operator="containsText" text="Cf tarification">
      <formula>NOT(ISERROR(SEARCH("Cf tarification",T18)))</formula>
    </cfRule>
  </conditionalFormatting>
  <conditionalFormatting sqref="K25:L28">
    <cfRule type="containsText" dxfId="22" priority="16" operator="containsText" text="Cf tarification">
      <formula>NOT(ISERROR(SEARCH("Cf tarification",K25)))</formula>
    </cfRule>
  </conditionalFormatting>
  <conditionalFormatting sqref="T25:U28">
    <cfRule type="containsText" dxfId="21" priority="15" operator="containsText" text="Cf tarification">
      <formula>NOT(ISERROR(SEARCH("Cf tarification",T25)))</formula>
    </cfRule>
  </conditionalFormatting>
  <conditionalFormatting sqref="K31:L32">
    <cfRule type="containsText" dxfId="20" priority="14" operator="containsText" text="Cf tarification">
      <formula>NOT(ISERROR(SEARCH("Cf tarification",K31)))</formula>
    </cfRule>
  </conditionalFormatting>
  <conditionalFormatting sqref="T31:U32">
    <cfRule type="containsText" dxfId="19" priority="13" operator="containsText" text="Cf tarification">
      <formula>NOT(ISERROR(SEARCH("Cf tarification",T31)))</formula>
    </cfRule>
  </conditionalFormatting>
  <conditionalFormatting sqref="K35:L36">
    <cfRule type="containsText" dxfId="18" priority="12" operator="containsText" text="Cf tarification">
      <formula>NOT(ISERROR(SEARCH("Cf tarification",K35)))</formula>
    </cfRule>
  </conditionalFormatting>
  <conditionalFormatting sqref="T36:U36">
    <cfRule type="containsText" dxfId="17" priority="11" operator="containsText" text="Cf tarification">
      <formula>NOT(ISERROR(SEARCH("Cf tarification",T36)))</formula>
    </cfRule>
  </conditionalFormatting>
  <conditionalFormatting sqref="T35:U35">
    <cfRule type="containsText" dxfId="16" priority="4" operator="containsText" text="Cf tarification">
      <formula>NOT(ISERROR(SEARCH("Cf tarification",T35)))</formula>
    </cfRule>
  </conditionalFormatting>
  <dataValidations count="3">
    <dataValidation type="list" allowBlank="1" showDropDown="1" showInputMessage="1" showErrorMessage="1" sqref="B34:B35 B30">
      <formula1>$U$6:$U$12</formula1>
    </dataValidation>
    <dataValidation type="list" allowBlank="1" showInputMessage="1" showErrorMessage="1" sqref="G13:H13">
      <formula1>$AA$3:$AA$8</formula1>
    </dataValidation>
    <dataValidation type="list" allowBlank="1" showInputMessage="1" showErrorMessage="1" sqref="G23:H23">
      <formula1>$AB$3:$AB$10</formula1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AEE381C-ABB1-40DF-A7BF-A6A2EE93D2C2}">
            <xm:f>'1- Identification'!$F$12:$J$12=0</xm:f>
            <x14:dxf>
              <fill>
                <patternFill>
                  <bgColor theme="0" tint="-0.24994659260841701"/>
                </patternFill>
              </fill>
            </x14:dxf>
          </x14:cfRule>
          <xm:sqref>E18:J20 N18:N20 P18:Q20</xm:sqref>
        </x14:conditionalFormatting>
        <x14:conditionalFormatting xmlns:xm="http://schemas.microsoft.com/office/excel/2006/main">
          <x14:cfRule type="expression" priority="2" id="{EFD24594-A776-4F8A-BB60-F555DFCA6C72}">
            <xm:f>'1- Identification'!$F$12:$J$12=0</xm:f>
            <x14:dxf>
              <fill>
                <patternFill>
                  <bgColor theme="0" tint="-0.24994659260841701"/>
                </patternFill>
              </fill>
            </x14:dxf>
          </x14:cfRule>
          <xm:sqref>G13:H13</xm:sqref>
        </x14:conditionalFormatting>
        <x14:conditionalFormatting xmlns:xm="http://schemas.microsoft.com/office/excel/2006/main">
          <x14:cfRule type="expression" priority="1" id="{BBDD79B3-E5E4-4713-9480-E9EA3D84F311}">
            <xm:f>'1- Identification'!$F$13:$J$13=0</xm:f>
            <x14:dxf>
              <fill>
                <patternFill>
                  <bgColor theme="0" tint="-0.24994659260841701"/>
                </patternFill>
              </fill>
            </x14:dxf>
          </x14:cfRule>
          <xm:sqref>G23:H23 E25:J28 N25:N28 P25:Q28 E31:J32 N31:N32 P31:Q32 E35:J36 N35:N36 P35:Q36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C41"/>
  <sheetViews>
    <sheetView showGridLines="0" topLeftCell="B1" zoomScaleNormal="100" workbookViewId="0">
      <selection activeCell="F20" sqref="F20"/>
    </sheetView>
  </sheetViews>
  <sheetFormatPr baseColWidth="10" defaultColWidth="9.140625" defaultRowHeight="15"/>
  <cols>
    <col min="1" max="1" width="15.85546875" style="385" customWidth="1"/>
    <col min="2" max="2" width="10.7109375" style="385" customWidth="1"/>
    <col min="3" max="4" width="10.42578125" style="385" customWidth="1"/>
    <col min="5" max="10" width="11.7109375" style="385" customWidth="1"/>
    <col min="11" max="12" width="15.28515625" style="385" customWidth="1"/>
    <col min="13" max="13" width="12.7109375" style="385" customWidth="1"/>
    <col min="14" max="14" width="13.28515625" style="385" customWidth="1"/>
    <col min="15" max="15" width="15.7109375" style="385" customWidth="1"/>
    <col min="16" max="18" width="13.28515625" style="385" customWidth="1"/>
    <col min="19" max="19" width="9.85546875" style="385" customWidth="1"/>
    <col min="20" max="21" width="17" style="385" customWidth="1"/>
    <col min="22" max="25" width="9.140625" style="385"/>
    <col min="26" max="26" width="24.140625" style="603" customWidth="1"/>
    <col min="27" max="27" width="23.5703125" style="603" customWidth="1"/>
    <col min="28" max="28" width="18.85546875" style="603" customWidth="1"/>
    <col min="29" max="29" width="17" style="385" customWidth="1"/>
    <col min="30" max="30" width="9.140625" style="385" customWidth="1"/>
    <col min="31" max="16384" width="9.140625" style="385"/>
  </cols>
  <sheetData>
    <row r="1" spans="1:28" ht="18.75" customHeight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8" ht="31.5" customHeight="1">
      <c r="A2" s="5"/>
      <c r="B2" s="6"/>
      <c r="C2" s="660" t="s">
        <v>133</v>
      </c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2"/>
      <c r="Z2" s="604" t="s">
        <v>118</v>
      </c>
      <c r="AA2" s="605" t="s">
        <v>124</v>
      </c>
    </row>
    <row r="3" spans="1:28" ht="31.5" customHeight="1">
      <c r="A3" s="5"/>
      <c r="B3" s="6"/>
      <c r="C3" s="663" t="s">
        <v>143</v>
      </c>
      <c r="D3" s="664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  <c r="P3" s="665"/>
      <c r="Q3" s="665"/>
      <c r="R3" s="665"/>
      <c r="S3" s="665"/>
      <c r="T3" s="665"/>
      <c r="U3" s="666"/>
      <c r="AA3" s="614" t="s">
        <v>114</v>
      </c>
      <c r="AB3" s="614" t="s">
        <v>114</v>
      </c>
    </row>
    <row r="4" spans="1:28" ht="11.45" customHeight="1">
      <c r="A4" s="5"/>
      <c r="B4" s="6"/>
      <c r="C4" s="667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  <c r="U4" s="669"/>
      <c r="AA4" s="614" t="s">
        <v>99</v>
      </c>
      <c r="AB4" s="19" t="s">
        <v>110</v>
      </c>
    </row>
    <row r="5" spans="1:28" ht="11.45" customHeight="1">
      <c r="A5" s="1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AA5" s="614" t="s">
        <v>110</v>
      </c>
      <c r="AB5" s="19" t="s">
        <v>111</v>
      </c>
    </row>
    <row r="6" spans="1:28" ht="30" customHeight="1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10"/>
      <c r="M6" s="10"/>
      <c r="N6" s="10"/>
      <c r="O6" s="10"/>
      <c r="P6" s="10"/>
      <c r="Q6" s="10"/>
      <c r="R6" s="10"/>
      <c r="S6" s="10"/>
      <c r="AA6" s="614" t="s">
        <v>111</v>
      </c>
      <c r="AB6" s="19" t="s">
        <v>112</v>
      </c>
    </row>
    <row r="7" spans="1:28" ht="30" customHeight="1">
      <c r="A7" s="1"/>
      <c r="B7" s="1"/>
      <c r="C7" s="2"/>
      <c r="D7" s="2"/>
      <c r="E7" s="670" t="s">
        <v>21</v>
      </c>
      <c r="F7" s="671"/>
      <c r="G7" s="671"/>
      <c r="H7" s="671"/>
      <c r="I7" s="671"/>
      <c r="J7" s="671"/>
      <c r="K7" s="671"/>
      <c r="L7" s="18"/>
      <c r="M7" s="13"/>
      <c r="N7" s="13"/>
      <c r="O7" s="14"/>
      <c r="P7" s="70"/>
      <c r="Q7" s="70"/>
      <c r="R7" s="71"/>
      <c r="S7" s="16"/>
      <c r="AA7" s="614" t="s">
        <v>112</v>
      </c>
      <c r="AB7" s="19" t="s">
        <v>113</v>
      </c>
    </row>
    <row r="8" spans="1:28" ht="30" customHeight="1">
      <c r="A8" s="1"/>
      <c r="B8" s="1"/>
      <c r="C8" s="2"/>
      <c r="D8" s="2"/>
      <c r="E8" s="11"/>
      <c r="F8" s="12"/>
      <c r="G8" s="13"/>
      <c r="H8" s="13"/>
      <c r="I8" s="13"/>
      <c r="J8" s="13"/>
      <c r="K8" s="13"/>
      <c r="L8" s="26"/>
      <c r="M8" s="699"/>
      <c r="N8" s="699"/>
      <c r="O8" s="72"/>
      <c r="P8" s="72"/>
      <c r="Q8" s="72"/>
      <c r="R8" s="72"/>
      <c r="S8" s="72"/>
      <c r="AA8" s="614" t="s">
        <v>113</v>
      </c>
      <c r="AB8" s="19" t="s">
        <v>115</v>
      </c>
    </row>
    <row r="9" spans="1:28" ht="30" customHeight="1">
      <c r="A9" s="1"/>
      <c r="B9" s="1"/>
      <c r="C9" s="2"/>
      <c r="D9" s="2"/>
      <c r="E9" s="649" t="s">
        <v>1</v>
      </c>
      <c r="F9" s="651"/>
      <c r="G9" s="742" t="str">
        <f>+'1- Identification'!F8</f>
        <v>ACC Périscolaire Chablisien</v>
      </c>
      <c r="H9" s="743"/>
      <c r="I9" s="743"/>
      <c r="J9" s="743"/>
      <c r="K9" s="744"/>
      <c r="L9" s="26"/>
      <c r="M9" s="699"/>
      <c r="N9" s="699"/>
      <c r="O9" s="72"/>
      <c r="P9" s="72"/>
      <c r="Q9" s="72"/>
      <c r="R9" s="72"/>
      <c r="S9" s="72"/>
      <c r="AA9" s="614"/>
      <c r="AB9" s="19" t="s">
        <v>116</v>
      </c>
    </row>
    <row r="10" spans="1:28" ht="30" customHeight="1">
      <c r="A10" s="1"/>
      <c r="B10" s="1"/>
      <c r="C10" s="2"/>
      <c r="D10" s="2"/>
      <c r="E10" s="748" t="s">
        <v>10</v>
      </c>
      <c r="F10" s="749"/>
      <c r="G10" s="745">
        <f>+'1- Identification'!F12</f>
        <v>201500075</v>
      </c>
      <c r="H10" s="746"/>
      <c r="I10" s="746"/>
      <c r="J10" s="746"/>
      <c r="K10" s="747"/>
      <c r="M10" s="2"/>
      <c r="N10" s="2"/>
      <c r="O10" s="2"/>
      <c r="P10" s="2"/>
      <c r="Q10" s="2"/>
      <c r="R10" s="2"/>
      <c r="S10" s="2"/>
      <c r="AA10" s="614"/>
      <c r="AB10" s="19" t="s">
        <v>117</v>
      </c>
    </row>
    <row r="11" spans="1:28" ht="30" customHeight="1">
      <c r="A11" s="1"/>
      <c r="B11" s="1"/>
      <c r="C11" s="2"/>
      <c r="D11" s="2"/>
      <c r="E11" s="748" t="s">
        <v>11</v>
      </c>
      <c r="F11" s="749"/>
      <c r="G11" s="745">
        <f>+'1- Identification'!F13</f>
        <v>0</v>
      </c>
      <c r="H11" s="746"/>
      <c r="I11" s="746"/>
      <c r="J11" s="746"/>
      <c r="K11" s="747"/>
      <c r="M11" s="72"/>
      <c r="N11" s="72"/>
      <c r="O11" s="74"/>
      <c r="P11" s="74"/>
      <c r="Q11" s="74"/>
      <c r="R11" s="74"/>
      <c r="S11" s="74"/>
    </row>
    <row r="12" spans="1:28" ht="30" customHeight="1" thickBot="1">
      <c r="A12" s="1"/>
      <c r="B12" s="1"/>
      <c r="C12" s="2"/>
      <c r="D12" s="2"/>
      <c r="E12" s="2"/>
      <c r="F12" s="2"/>
      <c r="G12" s="2"/>
      <c r="H12" s="2"/>
      <c r="I12" s="2"/>
      <c r="J12" s="2"/>
      <c r="K12" s="31"/>
      <c r="M12" s="188"/>
      <c r="N12" s="188"/>
      <c r="O12" s="184"/>
      <c r="P12" s="74"/>
      <c r="Q12" s="74"/>
      <c r="R12" s="74"/>
      <c r="S12" s="74"/>
      <c r="Z12" s="605" t="s">
        <v>119</v>
      </c>
    </row>
    <row r="13" spans="1:28" s="2" customFormat="1" ht="39.950000000000003" customHeight="1" thickBot="1">
      <c r="A13" s="1"/>
      <c r="B13" s="1"/>
      <c r="C13" s="756" t="s">
        <v>122</v>
      </c>
      <c r="D13" s="757"/>
      <c r="E13" s="757"/>
      <c r="F13" s="758"/>
      <c r="G13" s="697" t="s">
        <v>114</v>
      </c>
      <c r="H13" s="698"/>
      <c r="J13" s="33"/>
      <c r="K13" s="380"/>
      <c r="L13" s="13"/>
      <c r="M13" s="13"/>
      <c r="N13" s="13"/>
      <c r="O13" s="112"/>
      <c r="P13" s="112"/>
      <c r="Q13" s="112"/>
      <c r="R13" s="396"/>
      <c r="S13" s="75"/>
      <c r="T13" s="34"/>
      <c r="U13" s="16"/>
      <c r="Z13" s="607">
        <f>IF(G13&lt;&gt;AA5,0,1)</f>
        <v>0</v>
      </c>
      <c r="AA13" s="607"/>
      <c r="AB13" s="607"/>
    </row>
    <row r="14" spans="1:28" s="2" customFormat="1" ht="37.5" customHeight="1" thickBot="1">
      <c r="A14" s="1"/>
      <c r="B14" s="1"/>
      <c r="C14" s="691" t="s">
        <v>26</v>
      </c>
      <c r="D14" s="692"/>
      <c r="E14" s="776" t="s">
        <v>68</v>
      </c>
      <c r="F14" s="777"/>
      <c r="G14" s="778"/>
      <c r="H14" s="778"/>
      <c r="I14" s="778"/>
      <c r="J14" s="778"/>
      <c r="K14" s="778"/>
      <c r="L14" s="778"/>
      <c r="M14" s="779"/>
      <c r="N14" s="679" t="s">
        <v>25</v>
      </c>
      <c r="O14" s="680"/>
      <c r="P14" s="680"/>
      <c r="Q14" s="680"/>
      <c r="R14" s="680"/>
      <c r="S14" s="680"/>
      <c r="T14" s="680"/>
      <c r="U14" s="681"/>
      <c r="Z14" s="607"/>
      <c r="AA14" s="607"/>
      <c r="AB14" s="607"/>
    </row>
    <row r="15" spans="1:28" s="2" customFormat="1" ht="41.25" customHeight="1">
      <c r="A15" s="1"/>
      <c r="B15" s="1"/>
      <c r="C15" s="693"/>
      <c r="D15" s="694"/>
      <c r="E15" s="682" t="s">
        <v>27</v>
      </c>
      <c r="F15" s="683"/>
      <c r="G15" s="682" t="s">
        <v>28</v>
      </c>
      <c r="H15" s="684"/>
      <c r="I15" s="685" t="s">
        <v>29</v>
      </c>
      <c r="J15" s="686"/>
      <c r="K15" s="780" t="s">
        <v>69</v>
      </c>
      <c r="L15" s="781"/>
      <c r="M15" s="804" t="s">
        <v>31</v>
      </c>
      <c r="N15" s="76" t="s">
        <v>32</v>
      </c>
      <c r="O15" s="725" t="s">
        <v>33</v>
      </c>
      <c r="P15" s="726"/>
      <c r="Q15" s="727"/>
      <c r="R15" s="723" t="s">
        <v>34</v>
      </c>
      <c r="S15" s="724"/>
      <c r="T15" s="712" t="s">
        <v>70</v>
      </c>
      <c r="U15" s="712" t="s">
        <v>71</v>
      </c>
      <c r="Z15" s="607"/>
      <c r="AA15" s="607"/>
      <c r="AB15" s="607"/>
    </row>
    <row r="16" spans="1:28" s="98" customFormat="1" ht="105.75" customHeight="1" thickBot="1">
      <c r="A16" s="77"/>
      <c r="B16" s="77"/>
      <c r="C16" s="695"/>
      <c r="D16" s="696"/>
      <c r="E16" s="78" t="s">
        <v>37</v>
      </c>
      <c r="F16" s="79" t="s">
        <v>38</v>
      </c>
      <c r="G16" s="78" t="s">
        <v>37</v>
      </c>
      <c r="H16" s="79" t="s">
        <v>38</v>
      </c>
      <c r="I16" s="80" t="s">
        <v>37</v>
      </c>
      <c r="J16" s="81" t="s">
        <v>38</v>
      </c>
      <c r="K16" s="82" t="s">
        <v>39</v>
      </c>
      <c r="L16" s="83" t="s">
        <v>40</v>
      </c>
      <c r="M16" s="805"/>
      <c r="N16" s="84" t="s">
        <v>41</v>
      </c>
      <c r="O16" s="85" t="s">
        <v>42</v>
      </c>
      <c r="P16" s="86" t="s">
        <v>43</v>
      </c>
      <c r="Q16" s="87" t="s">
        <v>44</v>
      </c>
      <c r="R16" s="88" t="s">
        <v>45</v>
      </c>
      <c r="S16" s="81" t="s">
        <v>46</v>
      </c>
      <c r="T16" s="713"/>
      <c r="U16" s="713"/>
      <c r="Z16" s="617"/>
      <c r="AA16" s="617"/>
      <c r="AB16" s="617"/>
    </row>
    <row r="17" spans="1:29" s="2" customFormat="1" ht="33.950000000000003" customHeight="1" thickBot="1">
      <c r="A17" s="1"/>
      <c r="B17" s="1"/>
      <c r="C17" s="721" t="s">
        <v>47</v>
      </c>
      <c r="D17" s="732"/>
      <c r="E17" s="732"/>
      <c r="F17" s="89"/>
      <c r="G17" s="672"/>
      <c r="H17" s="673"/>
      <c r="I17" s="673"/>
      <c r="J17" s="673"/>
      <c r="K17" s="674"/>
      <c r="L17" s="674"/>
      <c r="M17" s="673"/>
      <c r="N17" s="673"/>
      <c r="O17" s="674"/>
      <c r="P17" s="674"/>
      <c r="Q17" s="674"/>
      <c r="R17" s="674"/>
      <c r="S17" s="674"/>
      <c r="T17" s="674"/>
      <c r="U17" s="675"/>
      <c r="Z17" s="608"/>
      <c r="AA17" s="603"/>
      <c r="AB17" s="605" t="s">
        <v>100</v>
      </c>
      <c r="AC17" s="385"/>
    </row>
    <row r="18" spans="1:29" s="2" customFormat="1" ht="20.100000000000001" customHeight="1">
      <c r="A18" s="1"/>
      <c r="B18" s="1"/>
      <c r="C18" s="728" t="s">
        <v>48</v>
      </c>
      <c r="D18" s="729"/>
      <c r="E18" s="222"/>
      <c r="F18" s="223"/>
      <c r="G18" s="222"/>
      <c r="H18" s="223"/>
      <c r="I18" s="224"/>
      <c r="J18" s="225"/>
      <c r="K18" s="412" t="str">
        <f>IF(G13="Sélectionner","Cf tarification",IF(Z13&lt;&gt;1,0,E18+G18+I18))</f>
        <v>Cf tarification</v>
      </c>
      <c r="L18" s="413" t="str">
        <f>IF(G13="Sélectionner","Cf tarification",IF(Z13&lt;&gt;1,F18+H18+J18,0))</f>
        <v>Cf tarification</v>
      </c>
      <c r="M18" s="718"/>
      <c r="N18" s="236"/>
      <c r="O18" s="237">
        <f>P18*Q18</f>
        <v>0</v>
      </c>
      <c r="P18" s="238"/>
      <c r="Q18" s="239"/>
      <c r="R18" s="414">
        <f>IF(AB18=0,0,S18*O18*N18)</f>
        <v>0</v>
      </c>
      <c r="S18" s="397">
        <f>IF('1- Identification'!K16="au choix",0,IF('1- Identification'!K16='1- Identification'!V14,18,14))</f>
        <v>0</v>
      </c>
      <c r="T18" s="438" t="str">
        <f>IF(K18="Cf tarification","Cf tarification",IF(R18=0,0,K18/R18))</f>
        <v>Cf tarification</v>
      </c>
      <c r="U18" s="439" t="str">
        <f>IF(L18="Cf tarification","Cf tarification",IF(R18=0,0,L18/R18))</f>
        <v>Cf tarification</v>
      </c>
      <c r="Z18" s="609"/>
      <c r="AA18" s="603"/>
      <c r="AB18" s="610">
        <f>SUM(E18:J18)</f>
        <v>0</v>
      </c>
      <c r="AC18" s="385"/>
    </row>
    <row r="19" spans="1:29" s="2" customFormat="1" ht="20.100000000000001" customHeight="1">
      <c r="A19" s="1"/>
      <c r="B19" s="1"/>
      <c r="C19" s="730" t="s">
        <v>49</v>
      </c>
      <c r="D19" s="731"/>
      <c r="E19" s="226"/>
      <c r="F19" s="227"/>
      <c r="G19" s="226"/>
      <c r="H19" s="227"/>
      <c r="I19" s="228"/>
      <c r="J19" s="229"/>
      <c r="K19" s="329" t="str">
        <f>IF(G13="Sélectionner","Cf tarification",IF(Z13&lt;&gt;1,0,E19+G19+I19))</f>
        <v>Cf tarification</v>
      </c>
      <c r="L19" s="330" t="str">
        <f>IF(G13="Sélectionner","Cf tarification",IF(Z13&lt;&gt;1,F19+H19+J19,0))</f>
        <v>Cf tarification</v>
      </c>
      <c r="M19" s="719"/>
      <c r="N19" s="240"/>
      <c r="O19" s="241">
        <f t="shared" ref="O19:O20" si="0">P19*Q19</f>
        <v>0</v>
      </c>
      <c r="P19" s="29"/>
      <c r="Q19" s="242"/>
      <c r="R19" s="417">
        <f t="shared" ref="R19:R20" si="1">IF(AB19=0,0,S19*O19*N19)</f>
        <v>0</v>
      </c>
      <c r="S19" s="398">
        <f>IF('1- Identification'!K16="au choix",0,IF('1- Identification'!K16='1- Identification'!V14,18,14))</f>
        <v>0</v>
      </c>
      <c r="T19" s="440" t="str">
        <f t="shared" ref="T19:T20" si="2">IF(K19="Cf tarification","Cf tarification",IF(R19=0,0,K19/R19))</f>
        <v>Cf tarification</v>
      </c>
      <c r="U19" s="441" t="str">
        <f t="shared" ref="U19:U20" si="3">IF(L19="Cf tarification","Cf tarification",IF(R19=0,0,L19/R19))</f>
        <v>Cf tarification</v>
      </c>
      <c r="Z19" s="609"/>
      <c r="AA19" s="603"/>
      <c r="AB19" s="610">
        <f t="shared" ref="AB19:AB20" si="4">SUM(E19:J19)</f>
        <v>0</v>
      </c>
      <c r="AC19" s="385"/>
    </row>
    <row r="20" spans="1:29" s="2" customFormat="1" ht="20.100000000000001" customHeight="1">
      <c r="A20" s="1"/>
      <c r="B20" s="1"/>
      <c r="C20" s="730" t="s">
        <v>50</v>
      </c>
      <c r="D20" s="731"/>
      <c r="E20" s="226"/>
      <c r="F20" s="227"/>
      <c r="G20" s="226"/>
      <c r="H20" s="227"/>
      <c r="I20" s="228"/>
      <c r="J20" s="229"/>
      <c r="K20" s="329" t="str">
        <f>IF(G13="Sélectionner","Cf tarification",IF(Z13&lt;&gt;1,0,E20+G20+I20))</f>
        <v>Cf tarification</v>
      </c>
      <c r="L20" s="330" t="str">
        <f>IF(G13="Sélectionner","Cf tarification",IF(Z13&lt;&gt;1,F20+H20+J20,0))</f>
        <v>Cf tarification</v>
      </c>
      <c r="M20" s="720"/>
      <c r="N20" s="243"/>
      <c r="O20" s="241">
        <f t="shared" si="0"/>
        <v>0</v>
      </c>
      <c r="P20" s="29"/>
      <c r="Q20" s="242"/>
      <c r="R20" s="417">
        <f t="shared" si="1"/>
        <v>0</v>
      </c>
      <c r="S20" s="398">
        <f>IF('1- Identification'!K16="au choix",0,IF('1- Identification'!K16='1- Identification'!V14,18,14))</f>
        <v>0</v>
      </c>
      <c r="T20" s="440" t="str">
        <f t="shared" si="2"/>
        <v>Cf tarification</v>
      </c>
      <c r="U20" s="441" t="str">
        <f t="shared" si="3"/>
        <v>Cf tarification</v>
      </c>
      <c r="Z20" s="611"/>
      <c r="AA20" s="603"/>
      <c r="AB20" s="610">
        <f t="shared" si="4"/>
        <v>0</v>
      </c>
      <c r="AC20" s="385"/>
    </row>
    <row r="21" spans="1:29" s="2" customFormat="1" ht="24.95" customHeight="1" thickBot="1">
      <c r="A21" s="1"/>
      <c r="B21" s="1"/>
      <c r="C21" s="759" t="s">
        <v>51</v>
      </c>
      <c r="D21" s="760"/>
      <c r="E21" s="230">
        <f t="shared" ref="E21:J21" si="5">SUM(E18:E20)</f>
        <v>0</v>
      </c>
      <c r="F21" s="231">
        <f t="shared" si="5"/>
        <v>0</v>
      </c>
      <c r="G21" s="230">
        <f t="shared" si="5"/>
        <v>0</v>
      </c>
      <c r="H21" s="231">
        <f t="shared" si="5"/>
        <v>0</v>
      </c>
      <c r="I21" s="232">
        <f t="shared" si="5"/>
        <v>0</v>
      </c>
      <c r="J21" s="233">
        <f t="shared" si="5"/>
        <v>0</v>
      </c>
      <c r="K21" s="234">
        <f>SUM(K18:K20)</f>
        <v>0</v>
      </c>
      <c r="L21" s="235">
        <f>SUM(L18:L20)</f>
        <v>0</v>
      </c>
      <c r="M21" s="421">
        <f>IF(G13="Sélectionner",0,IF(L21=0,E21/K21,F21/L21))</f>
        <v>0</v>
      </c>
      <c r="N21" s="244"/>
      <c r="O21" s="245">
        <f>SUM(O18:O20)</f>
        <v>0</v>
      </c>
      <c r="P21" s="246">
        <f>MAX(P18:P20)</f>
        <v>0</v>
      </c>
      <c r="Q21" s="247">
        <f>IF(P21=0,0,O21/P21)</f>
        <v>0</v>
      </c>
      <c r="R21" s="248">
        <f>SUM(R18:R20)</f>
        <v>0</v>
      </c>
      <c r="S21" s="249">
        <f>IF('1- Identification'!K16="au choix",0,IF('1- Identification'!K16='1- Identification'!V14,18,14))</f>
        <v>0</v>
      </c>
      <c r="T21" s="250">
        <f>IF(K21=0,0,IF(R21=0,0,K21/R21))</f>
        <v>0</v>
      </c>
      <c r="U21" s="251">
        <f>IF(L21=0,0,IF(R21=0,0,L21/R21))</f>
        <v>0</v>
      </c>
      <c r="Z21" s="603"/>
      <c r="AA21" s="603"/>
      <c r="AB21" s="610">
        <f>SUM(E25:J25)</f>
        <v>0</v>
      </c>
      <c r="AC21" s="385"/>
    </row>
    <row r="22" spans="1:29" s="2" customFormat="1" ht="30" customHeight="1" thickBot="1">
      <c r="A22" s="1"/>
      <c r="B22" s="1"/>
      <c r="C22" s="113"/>
      <c r="D22" s="113"/>
      <c r="E22" s="114"/>
      <c r="F22" s="114"/>
      <c r="G22" s="114"/>
      <c r="H22" s="114"/>
      <c r="I22" s="114"/>
      <c r="J22" s="114"/>
      <c r="K22" s="115"/>
      <c r="L22" s="115"/>
      <c r="M22" s="116"/>
      <c r="N22" s="117"/>
      <c r="O22" s="105"/>
      <c r="P22" s="115"/>
      <c r="Q22" s="118"/>
      <c r="R22" s="184"/>
      <c r="S22" s="184"/>
      <c r="T22" s="119"/>
      <c r="U22" s="119"/>
      <c r="Z22" s="605" t="s">
        <v>120</v>
      </c>
      <c r="AA22" s="603"/>
      <c r="AB22" s="610">
        <f>SUM(E26:J26)</f>
        <v>0</v>
      </c>
      <c r="AC22" s="385"/>
    </row>
    <row r="23" spans="1:29" s="31" customFormat="1" ht="39.950000000000003" customHeight="1" thickBot="1">
      <c r="A23" s="30"/>
      <c r="B23" s="90"/>
      <c r="C23" s="756" t="s">
        <v>123</v>
      </c>
      <c r="D23" s="757"/>
      <c r="E23" s="757"/>
      <c r="F23" s="758"/>
      <c r="G23" s="697" t="s">
        <v>114</v>
      </c>
      <c r="H23" s="698"/>
      <c r="I23" s="93"/>
      <c r="J23" s="93"/>
      <c r="K23" s="93"/>
      <c r="L23" s="94"/>
      <c r="M23" s="374"/>
      <c r="N23" s="374"/>
      <c r="O23" s="374"/>
      <c r="P23" s="374"/>
      <c r="Q23" s="374"/>
      <c r="R23" s="374"/>
      <c r="S23" s="374"/>
      <c r="T23" s="374"/>
      <c r="U23" s="374"/>
      <c r="Z23" s="603">
        <f>IF(G23=AB4,1,IF(G23=AB5,1,IF(G23=AB6,1,IF(G23=AB7,1,0))))</f>
        <v>0</v>
      </c>
      <c r="AA23" s="603"/>
      <c r="AB23" s="610">
        <f>SUM(E27:J27)</f>
        <v>0</v>
      </c>
      <c r="AC23" s="385"/>
    </row>
    <row r="24" spans="1:29" s="98" customFormat="1" ht="33.950000000000003" customHeight="1" thickBot="1">
      <c r="C24" s="721" t="s">
        <v>52</v>
      </c>
      <c r="D24" s="732"/>
      <c r="E24" s="732"/>
      <c r="F24" s="89"/>
      <c r="G24" s="705" t="s">
        <v>53</v>
      </c>
      <c r="H24" s="783"/>
      <c r="I24" s="783"/>
      <c r="J24" s="783"/>
      <c r="K24" s="783"/>
      <c r="L24" s="783"/>
      <c r="M24" s="783"/>
      <c r="N24" s="783"/>
      <c r="O24" s="783"/>
      <c r="P24" s="783"/>
      <c r="Q24" s="783"/>
      <c r="R24" s="784"/>
      <c r="S24" s="784"/>
      <c r="T24" s="784"/>
      <c r="U24" s="785"/>
      <c r="Z24" s="603"/>
      <c r="AA24" s="603"/>
      <c r="AB24" s="610">
        <f>SUM(E28:J28)</f>
        <v>0</v>
      </c>
      <c r="AC24" s="385"/>
    </row>
    <row r="25" spans="1:29" s="2" customFormat="1" ht="20.100000000000001" customHeight="1">
      <c r="A25" s="1"/>
      <c r="B25" s="1"/>
      <c r="C25" s="728" t="s">
        <v>54</v>
      </c>
      <c r="D25" s="729"/>
      <c r="E25" s="222"/>
      <c r="F25" s="223"/>
      <c r="G25" s="252"/>
      <c r="H25" s="253"/>
      <c r="I25" s="228"/>
      <c r="J25" s="229"/>
      <c r="K25" s="422" t="str">
        <f>IF(G23="Sélectionner","Cf tarification",IF(Z23=0,0,E25+G25+I25))</f>
        <v>Cf tarification</v>
      </c>
      <c r="L25" s="423" t="str">
        <f>IF(G23="Sélectionner","Cf tarification",IF(Z23=0,F25+H25+J25,0))</f>
        <v>Cf tarification</v>
      </c>
      <c r="M25" s="800"/>
      <c r="N25" s="254"/>
      <c r="O25" s="237">
        <f>P25*Q25</f>
        <v>0</v>
      </c>
      <c r="P25" s="255"/>
      <c r="Q25" s="239"/>
      <c r="R25" s="414">
        <f>IF(AB21=0,0,S25*O25*N25)</f>
        <v>0</v>
      </c>
      <c r="S25" s="397">
        <v>12</v>
      </c>
      <c r="T25" s="438" t="str">
        <f>IF(K25="Cf tarification","Cf tarification",IF(R25=0,0,K25/R25))</f>
        <v>Cf tarification</v>
      </c>
      <c r="U25" s="439" t="str">
        <f>IF(L25="Cf tarification","Cf tarification",IF(R25=0,0,L25/R25))</f>
        <v>Cf tarification</v>
      </c>
      <c r="X25" s="31"/>
      <c r="Z25" s="603"/>
      <c r="AA25" s="603"/>
      <c r="AB25" s="610">
        <f>SUM(E31:J31)</f>
        <v>0</v>
      </c>
      <c r="AC25" s="385"/>
    </row>
    <row r="26" spans="1:29" s="2" customFormat="1" ht="20.100000000000001" customHeight="1">
      <c r="A26" s="1"/>
      <c r="B26" s="1"/>
      <c r="C26" s="730" t="s">
        <v>55</v>
      </c>
      <c r="D26" s="731"/>
      <c r="E26" s="226"/>
      <c r="F26" s="227"/>
      <c r="G26" s="226"/>
      <c r="H26" s="227"/>
      <c r="I26" s="256"/>
      <c r="J26" s="257"/>
      <c r="K26" s="422" t="str">
        <f>IF(G23="Sélectionner","Cf tarification",IF(Z23=0,0,E26+G26+I26))</f>
        <v>Cf tarification</v>
      </c>
      <c r="L26" s="423" t="str">
        <f>IF(G23="Sélectionner","Cf tarification",IF(Z23=0,F26+H26+J26,0))</f>
        <v>Cf tarification</v>
      </c>
      <c r="M26" s="801"/>
      <c r="N26" s="240"/>
      <c r="O26" s="241">
        <f>P26*Q26</f>
        <v>0</v>
      </c>
      <c r="P26" s="219"/>
      <c r="Q26" s="242"/>
      <c r="R26" s="417">
        <f t="shared" ref="R26:R28" si="6">IF(AB22=0,0,S26*O26*N26)</f>
        <v>0</v>
      </c>
      <c r="S26" s="398">
        <v>12</v>
      </c>
      <c r="T26" s="440" t="str">
        <f t="shared" ref="T26:T27" si="7">IF(K26="Cf tarification","Cf tarification",IF(R26=0,0,K26/R26))</f>
        <v>Cf tarification</v>
      </c>
      <c r="U26" s="441" t="str">
        <f t="shared" ref="U26:U28" si="8">IF(L26="Cf tarification","Cf tarification",IF(R26=0,0,L26/R26))</f>
        <v>Cf tarification</v>
      </c>
      <c r="Z26" s="603"/>
      <c r="AA26" s="603"/>
      <c r="AB26" s="610">
        <f>SUM(E32:J32)</f>
        <v>0</v>
      </c>
      <c r="AC26" s="385"/>
    </row>
    <row r="27" spans="1:29" s="2" customFormat="1" ht="20.100000000000001" customHeight="1">
      <c r="A27" s="1"/>
      <c r="B27" s="1"/>
      <c r="C27" s="730" t="s">
        <v>56</v>
      </c>
      <c r="D27" s="731"/>
      <c r="E27" s="226"/>
      <c r="F27" s="227"/>
      <c r="G27" s="226"/>
      <c r="H27" s="227"/>
      <c r="I27" s="256"/>
      <c r="J27" s="257"/>
      <c r="K27" s="422" t="str">
        <f>IF(G23="Sélectionner","Cf tarification",IF(Z23=0,0,E27+G27+I27))</f>
        <v>Cf tarification</v>
      </c>
      <c r="L27" s="423" t="str">
        <f>IF(G23="Sélectionner","Cf tarification",IF(Z23=0,F27+H27+J27,0))</f>
        <v>Cf tarification</v>
      </c>
      <c r="M27" s="801"/>
      <c r="N27" s="240"/>
      <c r="O27" s="241">
        <f>P27*Q27</f>
        <v>0</v>
      </c>
      <c r="P27" s="219"/>
      <c r="Q27" s="242"/>
      <c r="R27" s="417">
        <f t="shared" si="6"/>
        <v>0</v>
      </c>
      <c r="S27" s="398">
        <v>12</v>
      </c>
      <c r="T27" s="440" t="str">
        <f t="shared" si="7"/>
        <v>Cf tarification</v>
      </c>
      <c r="U27" s="441" t="str">
        <f t="shared" si="8"/>
        <v>Cf tarification</v>
      </c>
      <c r="Z27" s="603"/>
      <c r="AA27" s="603"/>
      <c r="AB27" s="610">
        <f>SUM(E35:J35)</f>
        <v>0</v>
      </c>
      <c r="AC27" s="385"/>
    </row>
    <row r="28" spans="1:29" s="2" customFormat="1" ht="20.100000000000001" customHeight="1">
      <c r="A28" s="1"/>
      <c r="B28" s="1"/>
      <c r="C28" s="764" t="s">
        <v>57</v>
      </c>
      <c r="D28" s="765"/>
      <c r="E28" s="226"/>
      <c r="F28" s="227"/>
      <c r="G28" s="226"/>
      <c r="H28" s="227"/>
      <c r="I28" s="256"/>
      <c r="J28" s="257"/>
      <c r="K28" s="422" t="str">
        <f>IF(G23="Sélectionner","Cf tarification",IF(Z23=0,0,E28+G28+I28))</f>
        <v>Cf tarification</v>
      </c>
      <c r="L28" s="423" t="str">
        <f>IF(G23="Sélectionner","Cf tarification",IF(Z23=0,F28+H28+J28,0))</f>
        <v>Cf tarification</v>
      </c>
      <c r="M28" s="802"/>
      <c r="N28" s="243"/>
      <c r="O28" s="241">
        <f>P28*Q28</f>
        <v>0</v>
      </c>
      <c r="P28" s="219"/>
      <c r="Q28" s="242"/>
      <c r="R28" s="417">
        <f t="shared" si="6"/>
        <v>0</v>
      </c>
      <c r="S28" s="398">
        <v>12</v>
      </c>
      <c r="T28" s="440" t="str">
        <f>IF(K28="Cf tarification","Cf tarification",IF(R28=0,0,K28/R28))</f>
        <v>Cf tarification</v>
      </c>
      <c r="U28" s="441" t="str">
        <f t="shared" si="8"/>
        <v>Cf tarification</v>
      </c>
      <c r="Z28" s="603"/>
      <c r="AA28" s="603"/>
      <c r="AB28" s="610">
        <f>SUM(E36:J36)</f>
        <v>0</v>
      </c>
      <c r="AC28" s="385"/>
    </row>
    <row r="29" spans="1:29" s="2" customFormat="1" ht="24.95" customHeight="1" thickBot="1">
      <c r="A29" s="1"/>
      <c r="B29" s="1"/>
      <c r="C29" s="759" t="s">
        <v>51</v>
      </c>
      <c r="D29" s="760"/>
      <c r="E29" s="230">
        <f>SUM(E25:E28)</f>
        <v>0</v>
      </c>
      <c r="F29" s="231">
        <f t="shared" ref="F29:J29" si="9">SUM(F25:F28)</f>
        <v>0</v>
      </c>
      <c r="G29" s="258">
        <f t="shared" si="9"/>
        <v>0</v>
      </c>
      <c r="H29" s="259">
        <f t="shared" si="9"/>
        <v>0</v>
      </c>
      <c r="I29" s="260">
        <f t="shared" si="9"/>
        <v>0</v>
      </c>
      <c r="J29" s="261">
        <f t="shared" si="9"/>
        <v>0</v>
      </c>
      <c r="K29" s="262">
        <f>SUM(K25:K28)</f>
        <v>0</v>
      </c>
      <c r="L29" s="263">
        <f>SUM(L25:L28)</f>
        <v>0</v>
      </c>
      <c r="M29" s="421">
        <f>IF(G23="Sélectionner",0,IF(L29=0,E29/K29,F29/L29))</f>
        <v>0</v>
      </c>
      <c r="N29" s="264"/>
      <c r="O29" s="245">
        <f>IF(SUM(O25:O28)=0,0,SUM(O25:O28))</f>
        <v>0</v>
      </c>
      <c r="P29" s="265">
        <f>SUM(P25:P28)</f>
        <v>0</v>
      </c>
      <c r="Q29" s="247">
        <f>IF(P29=0,0,O29/P29)</f>
        <v>0</v>
      </c>
      <c r="R29" s="248">
        <f>SUM(R25:R28)</f>
        <v>0</v>
      </c>
      <c r="S29" s="249">
        <v>12</v>
      </c>
      <c r="T29" s="250">
        <f>IF(K29=0,0,IF(R29=0,0,K29/R29))</f>
        <v>0</v>
      </c>
      <c r="U29" s="251">
        <f>IF(L29=0,0,IF(R29=0,0,L29/R29))</f>
        <v>0</v>
      </c>
      <c r="Z29" s="603"/>
      <c r="AA29" s="603"/>
      <c r="AB29" s="610"/>
      <c r="AC29" s="385"/>
    </row>
    <row r="30" spans="1:29" s="2" customFormat="1" ht="45" customHeight="1" thickBot="1">
      <c r="A30" s="99"/>
      <c r="B30" s="100"/>
      <c r="C30" s="721" t="s">
        <v>58</v>
      </c>
      <c r="D30" s="732"/>
      <c r="E30" s="732"/>
      <c r="F30" s="89"/>
      <c r="G30" s="705" t="s">
        <v>53</v>
      </c>
      <c r="H30" s="783"/>
      <c r="I30" s="783"/>
      <c r="J30" s="783"/>
      <c r="K30" s="783"/>
      <c r="L30" s="783"/>
      <c r="M30" s="783"/>
      <c r="N30" s="783"/>
      <c r="O30" s="783"/>
      <c r="P30" s="783"/>
      <c r="Q30" s="783"/>
      <c r="R30" s="803"/>
      <c r="S30" s="803"/>
      <c r="T30" s="786"/>
      <c r="U30" s="787"/>
      <c r="Z30" s="603"/>
      <c r="AA30" s="603"/>
      <c r="AB30" s="610"/>
      <c r="AC30" s="385"/>
    </row>
    <row r="31" spans="1:29" s="2" customFormat="1" ht="20.100000000000001" customHeight="1">
      <c r="A31" s="35"/>
      <c r="B31" s="101"/>
      <c r="C31" s="728" t="s">
        <v>59</v>
      </c>
      <c r="D31" s="729"/>
      <c r="E31" s="252"/>
      <c r="F31" s="227"/>
      <c r="G31" s="252"/>
      <c r="H31" s="253"/>
      <c r="I31" s="228"/>
      <c r="J31" s="229"/>
      <c r="K31" s="422" t="str">
        <f>IF(G23="Sélectionner","Cf tarification",IF(Z23=0,0,E31+G31+I31))</f>
        <v>Cf tarification</v>
      </c>
      <c r="L31" s="423" t="str">
        <f>IF(G23="Sélectionner","Cf tarification",IF(Z23=0,F31+H31+J31,0))</f>
        <v>Cf tarification</v>
      </c>
      <c r="M31" s="806"/>
      <c r="N31" s="254"/>
      <c r="O31" s="237">
        <f>P31*Q31</f>
        <v>0</v>
      </c>
      <c r="P31" s="255"/>
      <c r="Q31" s="266"/>
      <c r="R31" s="442">
        <f>IF(AB25=0,0,S31*O31*N31)</f>
        <v>0</v>
      </c>
      <c r="S31" s="397">
        <v>12</v>
      </c>
      <c r="T31" s="432" t="str">
        <f>IF(K31="Cf tarification","Cf tarification",IF(R31=0,0,K31/R31))</f>
        <v>Cf tarification</v>
      </c>
      <c r="U31" s="433" t="str">
        <f>IF(L31="Cf tarification","Cf tarification",IF(R31=0,0,L31/R31))</f>
        <v>Cf tarification</v>
      </c>
      <c r="Z31" s="607"/>
      <c r="AA31" s="607"/>
      <c r="AB31" s="607"/>
    </row>
    <row r="32" spans="1:29" s="2" customFormat="1" ht="20.100000000000001" customHeight="1">
      <c r="A32" s="35"/>
      <c r="B32" s="101"/>
      <c r="C32" s="730" t="s">
        <v>60</v>
      </c>
      <c r="D32" s="731"/>
      <c r="E32" s="226"/>
      <c r="F32" s="227"/>
      <c r="G32" s="226"/>
      <c r="H32" s="227"/>
      <c r="I32" s="256"/>
      <c r="J32" s="257"/>
      <c r="K32" s="422" t="str">
        <f>IF(G23="Sélectionner","Cf tarification",IF(Z23=0,0,E32+G32+I32))</f>
        <v>Cf tarification</v>
      </c>
      <c r="L32" s="423" t="str">
        <f>IF(G23="Sélectionner","Cf tarification",IF(Z23=0,F32+H32+J32,0))</f>
        <v>Cf tarification</v>
      </c>
      <c r="M32" s="807"/>
      <c r="N32" s="240"/>
      <c r="O32" s="241">
        <f>P32*Q32</f>
        <v>0</v>
      </c>
      <c r="P32" s="219"/>
      <c r="Q32" s="267"/>
      <c r="R32" s="442">
        <f>IF(AB26=0,0,S32*O32*N32)</f>
        <v>0</v>
      </c>
      <c r="S32" s="398">
        <v>12</v>
      </c>
      <c r="T32" s="434" t="str">
        <f>IF(K32="Cf tarification","Cf tarification",IF(R32=0,0,K32/R32))</f>
        <v>Cf tarification</v>
      </c>
      <c r="U32" s="435" t="str">
        <f>IF(L32="Cf tarification","Cf tarification",IF(R32=0,0,L32/R32))</f>
        <v>Cf tarification</v>
      </c>
      <c r="Z32" s="607"/>
      <c r="AA32" s="607"/>
      <c r="AB32" s="607"/>
    </row>
    <row r="33" spans="1:28" s="2" customFormat="1" ht="24.95" customHeight="1" thickBot="1">
      <c r="A33" s="35"/>
      <c r="B33" s="101"/>
      <c r="C33" s="759" t="s">
        <v>51</v>
      </c>
      <c r="D33" s="760"/>
      <c r="E33" s="230">
        <f t="shared" ref="E33:L33" si="10">SUM(E31:E32)</f>
        <v>0</v>
      </c>
      <c r="F33" s="231">
        <f t="shared" si="10"/>
        <v>0</v>
      </c>
      <c r="G33" s="268">
        <f t="shared" si="10"/>
        <v>0</v>
      </c>
      <c r="H33" s="261">
        <f t="shared" si="10"/>
        <v>0</v>
      </c>
      <c r="I33" s="260">
        <f t="shared" si="10"/>
        <v>0</v>
      </c>
      <c r="J33" s="269">
        <f t="shared" si="10"/>
        <v>0</v>
      </c>
      <c r="K33" s="262">
        <f>SUM(K31:K32)</f>
        <v>0</v>
      </c>
      <c r="L33" s="261">
        <f t="shared" si="10"/>
        <v>0</v>
      </c>
      <c r="M33" s="421">
        <f>IF(G23="Sélectionner",0,IF(L33=0,E33/K33,F33/L33))</f>
        <v>0</v>
      </c>
      <c r="N33" s="264">
        <f>IF(O33=0,0,R33/Q33/P33/S33)</f>
        <v>0</v>
      </c>
      <c r="O33" s="245">
        <f>IF(SUM(O31:O32)=0,0,SUM(O31:O32))</f>
        <v>0</v>
      </c>
      <c r="P33" s="265">
        <f>SUM(P31:P32)</f>
        <v>0</v>
      </c>
      <c r="Q33" s="270">
        <f>IF(P33=0,0,O33/P33)</f>
        <v>0</v>
      </c>
      <c r="R33" s="271">
        <f>SUM(R31:R32)</f>
        <v>0</v>
      </c>
      <c r="S33" s="272">
        <v>12</v>
      </c>
      <c r="T33" s="250">
        <f>IF(K33=0,0,IF(R33=0,0,K33/R33))</f>
        <v>0</v>
      </c>
      <c r="U33" s="251">
        <f>IF(L33=0,0,IF(R33=0,0,L33/R33))</f>
        <v>0</v>
      </c>
      <c r="Z33" s="607"/>
      <c r="AA33" s="607"/>
      <c r="AB33" s="607"/>
    </row>
    <row r="34" spans="1:28" s="2" customFormat="1" ht="45" customHeight="1" thickBot="1">
      <c r="A34" s="99"/>
      <c r="B34" s="100"/>
      <c r="C34" s="734" t="s">
        <v>61</v>
      </c>
      <c r="D34" s="735"/>
      <c r="E34" s="735"/>
      <c r="F34" s="206"/>
      <c r="G34" s="788" t="s">
        <v>62</v>
      </c>
      <c r="H34" s="784"/>
      <c r="I34" s="784"/>
      <c r="J34" s="784"/>
      <c r="K34" s="784"/>
      <c r="L34" s="784"/>
      <c r="M34" s="784"/>
      <c r="N34" s="784"/>
      <c r="O34" s="784"/>
      <c r="P34" s="784"/>
      <c r="Q34" s="784"/>
      <c r="R34" s="784"/>
      <c r="S34" s="784"/>
      <c r="T34" s="786"/>
      <c r="U34" s="787"/>
      <c r="Z34" s="607"/>
      <c r="AA34" s="607"/>
      <c r="AB34" s="607"/>
    </row>
    <row r="35" spans="1:28" s="2" customFormat="1" ht="20.100000000000001" customHeight="1">
      <c r="A35" s="99"/>
      <c r="B35" s="99"/>
      <c r="C35" s="728" t="s">
        <v>63</v>
      </c>
      <c r="D35" s="763"/>
      <c r="E35" s="222"/>
      <c r="F35" s="223"/>
      <c r="G35" s="222"/>
      <c r="H35" s="223"/>
      <c r="I35" s="222"/>
      <c r="J35" s="223"/>
      <c r="K35" s="412" t="str">
        <f>IF(G23="Sélectionner","Cf tarification",IF(Z23=0,0,E35+G35+I35))</f>
        <v>Cf tarification</v>
      </c>
      <c r="L35" s="443" t="str">
        <f>IF(G23="Sélectionner","Cf tarification",IF(Z23=0,F35+H35+J35,0))</f>
        <v>Cf tarification</v>
      </c>
      <c r="M35" s="401"/>
      <c r="N35" s="407"/>
      <c r="O35" s="237">
        <f>P35*Q35</f>
        <v>0</v>
      </c>
      <c r="P35" s="255"/>
      <c r="Q35" s="266"/>
      <c r="R35" s="414">
        <f>IF(AB27=0,0,S35*O35*N35)</f>
        <v>0</v>
      </c>
      <c r="S35" s="395">
        <v>12</v>
      </c>
      <c r="T35" s="432" t="str">
        <f>IF(K35="Cf tarification","Cf tarification",IF(R35=0,0,K35/R35))</f>
        <v>Cf tarification</v>
      </c>
      <c r="U35" s="433" t="str">
        <f>IF(L35="Cf tarification","Cf tarification",IF(R35=0,0,L35/R35))</f>
        <v>Cf tarification</v>
      </c>
      <c r="Z35" s="607"/>
      <c r="AA35" s="607"/>
      <c r="AB35" s="607"/>
    </row>
    <row r="36" spans="1:28" s="2" customFormat="1" ht="20.100000000000001" customHeight="1">
      <c r="A36" s="35"/>
      <c r="B36" s="35"/>
      <c r="C36" s="730" t="s">
        <v>64</v>
      </c>
      <c r="D36" s="761"/>
      <c r="E36" s="226"/>
      <c r="F36" s="227"/>
      <c r="G36" s="226"/>
      <c r="H36" s="227"/>
      <c r="I36" s="226"/>
      <c r="J36" s="227"/>
      <c r="K36" s="329" t="str">
        <f>IF(G23="Sélectionner","Cf tarification",IF(Z23=0,0,E36+G36+I36))</f>
        <v>Cf tarification</v>
      </c>
      <c r="L36" s="405" t="str">
        <f>IF(G23="Sélectionner","Cf tarification",IF(Z23=0,F36+H36+J36,0))</f>
        <v>Cf tarification</v>
      </c>
      <c r="M36" s="410"/>
      <c r="N36" s="408"/>
      <c r="O36" s="241">
        <f>P36*Q36</f>
        <v>0</v>
      </c>
      <c r="P36" s="219"/>
      <c r="Q36" s="267"/>
      <c r="R36" s="417">
        <f>IF(AB28=0,0,S36*O36*N36)</f>
        <v>0</v>
      </c>
      <c r="S36" s="326">
        <v>12</v>
      </c>
      <c r="T36" s="434" t="str">
        <f>IF(K36="Cf tarification","Cf tarification",IF(R36=0,0,K36/R36))</f>
        <v>Cf tarification</v>
      </c>
      <c r="U36" s="435" t="str">
        <f>IF(L36="Cf tarification","Cf tarification",IF(R36=0,0,L36/R36))</f>
        <v>Cf tarification</v>
      </c>
      <c r="Z36" s="607"/>
      <c r="AA36" s="607"/>
      <c r="AB36" s="607"/>
    </row>
    <row r="37" spans="1:28" s="2" customFormat="1" ht="24.95" customHeight="1" thickBot="1">
      <c r="A37" s="35"/>
      <c r="B37" s="35"/>
      <c r="C37" s="759" t="s">
        <v>51</v>
      </c>
      <c r="D37" s="762"/>
      <c r="E37" s="273">
        <f>SUM(E35:E36)</f>
        <v>0</v>
      </c>
      <c r="F37" s="231">
        <f t="shared" ref="F37:L37" si="11">SUM(F35:F36)</f>
        <v>0</v>
      </c>
      <c r="G37" s="273">
        <f t="shared" si="11"/>
        <v>0</v>
      </c>
      <c r="H37" s="231">
        <f t="shared" si="11"/>
        <v>0</v>
      </c>
      <c r="I37" s="273">
        <f t="shared" si="11"/>
        <v>0</v>
      </c>
      <c r="J37" s="231">
        <f t="shared" si="11"/>
        <v>0</v>
      </c>
      <c r="K37" s="273">
        <f t="shared" si="11"/>
        <v>0</v>
      </c>
      <c r="L37" s="233">
        <f t="shared" si="11"/>
        <v>0</v>
      </c>
      <c r="M37" s="421">
        <f>IF(G23="Sélectionner",0,IF(L37=0,E37/K37,F37/L37))</f>
        <v>0</v>
      </c>
      <c r="N37" s="409">
        <f>IF(O37=0,0,R37/Q37/P37/S37)</f>
        <v>0</v>
      </c>
      <c r="O37" s="245">
        <f>IF(SUM(O35:O36)=0,0,SUM(O35:O36))</f>
        <v>0</v>
      </c>
      <c r="P37" s="265">
        <f>SUM(P35:P36)</f>
        <v>0</v>
      </c>
      <c r="Q37" s="270">
        <f>IF(P37=0,0,O37/P37)</f>
        <v>0</v>
      </c>
      <c r="R37" s="248">
        <f>SUM(R35:R36)</f>
        <v>0</v>
      </c>
      <c r="S37" s="274">
        <v>12</v>
      </c>
      <c r="T37" s="250">
        <f>IF(K37=0,0,IF(R37=0,0,K37/R37))</f>
        <v>0</v>
      </c>
      <c r="U37" s="251">
        <f>IF(L37=0,0,IF(R37=0,0,L37/R37))</f>
        <v>0</v>
      </c>
      <c r="Z37" s="607"/>
      <c r="AA37" s="607"/>
      <c r="AB37" s="607"/>
    </row>
    <row r="38" spans="1:28" s="2" customFormat="1" ht="24.95" customHeight="1" thickBot="1">
      <c r="A38" s="35"/>
      <c r="B38" s="35"/>
      <c r="C38" s="113"/>
      <c r="D38" s="113"/>
      <c r="E38" s="114"/>
      <c r="F38" s="114"/>
      <c r="G38" s="114"/>
      <c r="H38" s="114"/>
      <c r="I38" s="114"/>
      <c r="J38" s="114"/>
      <c r="K38" s="115"/>
      <c r="L38" s="114"/>
      <c r="M38" s="116"/>
      <c r="N38" s="117"/>
      <c r="O38" s="105"/>
      <c r="P38" s="105"/>
      <c r="Q38" s="118"/>
      <c r="R38" s="184"/>
      <c r="S38" s="184"/>
      <c r="T38" s="119"/>
      <c r="U38" s="119"/>
      <c r="Z38" s="607"/>
      <c r="AA38" s="607"/>
      <c r="AB38" s="607"/>
    </row>
    <row r="39" spans="1:28" s="98" customFormat="1" ht="24.95" customHeight="1" thickBot="1">
      <c r="A39" s="709" t="s">
        <v>51</v>
      </c>
      <c r="B39" s="710"/>
      <c r="C39" s="710"/>
      <c r="D39" s="711"/>
      <c r="E39" s="275">
        <f t="shared" ref="E39:L39" si="12">E29+E33+E37+E21</f>
        <v>0</v>
      </c>
      <c r="F39" s="275">
        <f t="shared" si="12"/>
        <v>0</v>
      </c>
      <c r="G39" s="275">
        <f t="shared" si="12"/>
        <v>0</v>
      </c>
      <c r="H39" s="275">
        <f t="shared" si="12"/>
        <v>0</v>
      </c>
      <c r="I39" s="275">
        <f t="shared" si="12"/>
        <v>0</v>
      </c>
      <c r="J39" s="275">
        <f t="shared" si="12"/>
        <v>0</v>
      </c>
      <c r="K39" s="275">
        <f t="shared" si="12"/>
        <v>0</v>
      </c>
      <c r="L39" s="276">
        <f t="shared" si="12"/>
        <v>0</v>
      </c>
      <c r="M39" s="184"/>
      <c r="N39" s="103"/>
      <c r="O39" s="277">
        <f>+O21+O29+O33+O37</f>
        <v>0</v>
      </c>
      <c r="P39" s="104"/>
      <c r="Q39" s="105"/>
      <c r="R39" s="278">
        <f>+R21+R29+R33+R37</f>
        <v>0</v>
      </c>
      <c r="S39" s="103"/>
      <c r="T39" s="279">
        <f>IF(K39=0,0,IF(R39=0,0,K39/R39))</f>
        <v>0</v>
      </c>
      <c r="U39" s="106">
        <f>IF(L39=0,0,IF(R39=0,0,L39/R39))</f>
        <v>0</v>
      </c>
      <c r="Z39" s="617"/>
      <c r="AA39" s="617"/>
      <c r="AB39" s="617"/>
    </row>
    <row r="40" spans="1:28" s="98" customFormat="1" ht="20.100000000000001" customHeight="1" thickBot="1">
      <c r="A40" s="77"/>
      <c r="B40" s="77"/>
      <c r="N40" s="107"/>
      <c r="O40" s="737" t="s">
        <v>65</v>
      </c>
      <c r="Q40" s="108"/>
      <c r="R40" s="737" t="s">
        <v>66</v>
      </c>
      <c r="S40" s="109" t="s">
        <v>67</v>
      </c>
      <c r="T40" s="740">
        <f>IF(R39=0,0,(K39+L39)/R39)</f>
        <v>0</v>
      </c>
      <c r="U40" s="741"/>
      <c r="Z40" s="617"/>
      <c r="AA40" s="617"/>
      <c r="AB40" s="617"/>
    </row>
    <row r="41" spans="1:28" s="2" customFormat="1" ht="34.700000000000003" customHeight="1" thickBot="1">
      <c r="A41" s="1"/>
      <c r="B41" s="1"/>
      <c r="C41" s="373"/>
      <c r="D41" s="373"/>
      <c r="E41" s="14"/>
      <c r="F41" s="373"/>
      <c r="G41" s="16"/>
      <c r="H41" s="16"/>
      <c r="N41" s="107"/>
      <c r="O41" s="738"/>
      <c r="Q41" s="31"/>
      <c r="R41" s="739"/>
      <c r="S41" s="31"/>
      <c r="T41" s="31"/>
      <c r="U41" s="31"/>
      <c r="Z41" s="607"/>
      <c r="AA41" s="607"/>
      <c r="AB41" s="607"/>
    </row>
  </sheetData>
  <sheetProtection password="C3A6" sheet="1" objects="1" scenarios="1"/>
  <mergeCells count="56">
    <mergeCell ref="G34:U34"/>
    <mergeCell ref="M31:M32"/>
    <mergeCell ref="C23:F23"/>
    <mergeCell ref="C34:E34"/>
    <mergeCell ref="C24:E24"/>
    <mergeCell ref="C26:D26"/>
    <mergeCell ref="C27:D27"/>
    <mergeCell ref="C28:D28"/>
    <mergeCell ref="C33:D33"/>
    <mergeCell ref="C29:D29"/>
    <mergeCell ref="C31:D31"/>
    <mergeCell ref="C30:E30"/>
    <mergeCell ref="C25:D25"/>
    <mergeCell ref="C32:D32"/>
    <mergeCell ref="T40:U40"/>
    <mergeCell ref="A39:D39"/>
    <mergeCell ref="C35:D35"/>
    <mergeCell ref="O40:O41"/>
    <mergeCell ref="R40:R41"/>
    <mergeCell ref="C36:D36"/>
    <mergeCell ref="C37:D37"/>
    <mergeCell ref="C2:U2"/>
    <mergeCell ref="C3:U4"/>
    <mergeCell ref="E7:K7"/>
    <mergeCell ref="M8:N9"/>
    <mergeCell ref="E9:F9"/>
    <mergeCell ref="G9:K9"/>
    <mergeCell ref="E10:F10"/>
    <mergeCell ref="E11:F11"/>
    <mergeCell ref="G17:U17"/>
    <mergeCell ref="E14:M14"/>
    <mergeCell ref="N14:U14"/>
    <mergeCell ref="M15:M16"/>
    <mergeCell ref="C13:F13"/>
    <mergeCell ref="C17:E17"/>
    <mergeCell ref="E15:F15"/>
    <mergeCell ref="C14:D16"/>
    <mergeCell ref="G10:K10"/>
    <mergeCell ref="G11:K11"/>
    <mergeCell ref="O15:Q15"/>
    <mergeCell ref="R15:S15"/>
    <mergeCell ref="T15:T16"/>
    <mergeCell ref="U15:U16"/>
    <mergeCell ref="C18:D18"/>
    <mergeCell ref="G13:H13"/>
    <mergeCell ref="C19:D19"/>
    <mergeCell ref="C20:D20"/>
    <mergeCell ref="C21:D21"/>
    <mergeCell ref="G15:H15"/>
    <mergeCell ref="I15:J15"/>
    <mergeCell ref="K15:L15"/>
    <mergeCell ref="M18:M20"/>
    <mergeCell ref="M25:M28"/>
    <mergeCell ref="G30:U30"/>
    <mergeCell ref="G24:U24"/>
    <mergeCell ref="G23:H23"/>
  </mergeCells>
  <conditionalFormatting sqref="T13:T14 X13:X26 T17 T21:T24">
    <cfRule type="cellIs" dxfId="12" priority="28" stopIfTrue="1" operator="greaterThan">
      <formula>11</formula>
    </cfRule>
  </conditionalFormatting>
  <conditionalFormatting sqref="K18:L20">
    <cfRule type="containsText" dxfId="11" priority="27" operator="containsText" text="Cf tarification">
      <formula>NOT(ISERROR(SEARCH("Cf tarification",K18)))</formula>
    </cfRule>
  </conditionalFormatting>
  <conditionalFormatting sqref="K25:L28">
    <cfRule type="containsText" dxfId="10" priority="26" operator="containsText" text="Cf tarification">
      <formula>NOT(ISERROR(SEARCH("Cf tarification",K25)))</formula>
    </cfRule>
  </conditionalFormatting>
  <conditionalFormatting sqref="T18:U20">
    <cfRule type="containsText" dxfId="9" priority="25" operator="containsText" text="Cf tarification">
      <formula>NOT(ISERROR(SEARCH("Cf tarification",T18)))</formula>
    </cfRule>
  </conditionalFormatting>
  <conditionalFormatting sqref="T25:U28">
    <cfRule type="containsText" dxfId="8" priority="24" operator="containsText" text="Cf tarification">
      <formula>NOT(ISERROR(SEARCH("Cf tarification",T25)))</formula>
    </cfRule>
  </conditionalFormatting>
  <conditionalFormatting sqref="K31:L32">
    <cfRule type="containsText" dxfId="7" priority="23" operator="containsText" text="Cf tarification">
      <formula>NOT(ISERROR(SEARCH("Cf tarification",K31)))</formula>
    </cfRule>
  </conditionalFormatting>
  <conditionalFormatting sqref="T31:U32">
    <cfRule type="containsText" dxfId="6" priority="22" operator="containsText" text="Cf tarification">
      <formula>NOT(ISERROR(SEARCH("Cf tarification",T31)))</formula>
    </cfRule>
  </conditionalFormatting>
  <conditionalFormatting sqref="K35:L36">
    <cfRule type="containsText" dxfId="5" priority="21" operator="containsText" text="Cf tarification">
      <formula>NOT(ISERROR(SEARCH("Cf tarification",K35)))</formula>
    </cfRule>
  </conditionalFormatting>
  <conditionalFormatting sqref="T36:U36">
    <cfRule type="containsText" dxfId="4" priority="20" operator="containsText" text="Cf tarification">
      <formula>NOT(ISERROR(SEARCH("Cf tarification",T36)))</formula>
    </cfRule>
  </conditionalFormatting>
  <conditionalFormatting sqref="T35:U35">
    <cfRule type="containsText" dxfId="3" priority="4" operator="containsText" text="Cf tarification">
      <formula>NOT(ISERROR(SEARCH("Cf tarification",T35)))</formula>
    </cfRule>
  </conditionalFormatting>
  <dataValidations count="3">
    <dataValidation type="list" allowBlank="1" showInputMessage="1" showErrorMessage="1" sqref="G23">
      <formula1>$AB$3:$AB$10</formula1>
    </dataValidation>
    <dataValidation type="list" allowBlank="1" showInputMessage="1" showErrorMessage="1" sqref="G13">
      <formula1>$AA$3:$AA$8</formula1>
    </dataValidation>
    <dataValidation type="list" allowBlank="1" showDropDown="1" showInputMessage="1" showErrorMessage="1" sqref="B34:B35 B30">
      <formula1>$AB$4:$AB$10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EAF66D0-B902-4C88-A909-E3D048A5012D}">
            <xm:f>'1- Identification'!$F$12:$J$12=0</xm:f>
            <x14:dxf>
              <fill>
                <patternFill>
                  <bgColor theme="0" tint="-0.24994659260841701"/>
                </patternFill>
              </fill>
            </x14:dxf>
          </x14:cfRule>
          <xm:sqref>E18:J20 N18:N20 P18:Q20</xm:sqref>
        </x14:conditionalFormatting>
        <x14:conditionalFormatting xmlns:xm="http://schemas.microsoft.com/office/excel/2006/main">
          <x14:cfRule type="expression" priority="2" id="{8745AD8E-3373-486D-BBAE-035A7288AE29}">
            <xm:f>'1- Identification'!$F$12:$J$12=0</xm:f>
            <x14:dxf>
              <fill>
                <patternFill>
                  <bgColor theme="0" tint="-0.24994659260841701"/>
                </patternFill>
              </fill>
            </x14:dxf>
          </x14:cfRule>
          <xm:sqref>G13:H13</xm:sqref>
        </x14:conditionalFormatting>
        <x14:conditionalFormatting xmlns:xm="http://schemas.microsoft.com/office/excel/2006/main">
          <x14:cfRule type="expression" priority="1" id="{35BF0287-F238-4A30-9076-77CFF4F6DFC1}">
            <xm:f>'1- Identification'!$F$13:$J$13=0</xm:f>
            <x14:dxf>
              <fill>
                <patternFill>
                  <bgColor theme="0" tint="-0.24994659260841701"/>
                </patternFill>
              </fill>
            </x14:dxf>
          </x14:cfRule>
          <xm:sqref>G23:H23 E25:J28 N25:N28 P25:Q28 E31:J32 N31:N32 P31:Q32 E35:J36 N35:N36 P35:Q36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Z34"/>
  <sheetViews>
    <sheetView showGridLines="0" zoomScale="110" zoomScaleNormal="110" workbookViewId="0">
      <selection activeCell="E30" sqref="E30"/>
    </sheetView>
  </sheetViews>
  <sheetFormatPr baseColWidth="10" defaultRowHeight="15"/>
  <cols>
    <col min="1" max="1" width="15.85546875" style="389" customWidth="1"/>
    <col min="2" max="2" width="17.7109375" style="389" customWidth="1"/>
    <col min="3" max="12" width="11.28515625" style="389" customWidth="1"/>
    <col min="13" max="13" width="13.7109375" style="389" customWidth="1"/>
    <col min="14" max="17" width="13.85546875" style="389" customWidth="1"/>
    <col min="18" max="20" width="11.42578125" style="389"/>
    <col min="21" max="26" width="11.42578125" style="389" customWidth="1"/>
    <col min="27" max="16384" width="11.42578125" style="389"/>
  </cols>
  <sheetData>
    <row r="1" spans="1:26" ht="31.5" customHeight="1">
      <c r="A1" s="147"/>
      <c r="B1" s="808" t="s">
        <v>134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</row>
    <row r="2" spans="1:26" ht="31.5" customHeight="1">
      <c r="A2" s="148"/>
      <c r="B2" s="810" t="s">
        <v>72</v>
      </c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P2" s="811"/>
      <c r="Q2" s="811"/>
    </row>
    <row r="3" spans="1:26" ht="11.45" customHeight="1">
      <c r="A3" s="148"/>
      <c r="B3" s="811"/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</row>
    <row r="4" spans="1:26" ht="11.45" customHeight="1">
      <c r="A4" s="149"/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</row>
    <row r="5" spans="1:26" ht="24.95" customHeight="1">
      <c r="A5" s="150"/>
      <c r="B5" s="150"/>
      <c r="C5" s="151" t="s">
        <v>73</v>
      </c>
      <c r="D5" s="152"/>
      <c r="E5" s="153"/>
      <c r="F5" s="153"/>
      <c r="G5" s="153"/>
      <c r="H5" s="153"/>
      <c r="I5" s="153"/>
      <c r="J5" s="153"/>
      <c r="K5" s="153"/>
      <c r="L5" s="153"/>
      <c r="M5" s="154"/>
      <c r="N5" s="812"/>
      <c r="O5" s="812"/>
      <c r="P5" s="155"/>
      <c r="Q5" s="155"/>
    </row>
    <row r="6" spans="1:26" ht="24.95" customHeight="1">
      <c r="A6" s="150"/>
      <c r="B6" s="150"/>
      <c r="C6" s="813" t="s">
        <v>1</v>
      </c>
      <c r="D6" s="814"/>
      <c r="E6" s="815" t="str">
        <f>+'1- Identification'!F8</f>
        <v>ACC Périscolaire Chablisien</v>
      </c>
      <c r="F6" s="816"/>
      <c r="G6" s="816"/>
      <c r="H6" s="816"/>
      <c r="I6" s="817"/>
      <c r="J6" s="157"/>
      <c r="K6" s="818"/>
      <c r="L6" s="818"/>
      <c r="M6" s="819"/>
      <c r="N6" s="819"/>
      <c r="O6" s="819"/>
      <c r="P6" s="819"/>
      <c r="Q6" s="819"/>
    </row>
    <row r="7" spans="1:26" ht="24.95" customHeight="1">
      <c r="A7" s="150"/>
      <c r="B7" s="150"/>
      <c r="C7" s="813" t="s">
        <v>140</v>
      </c>
      <c r="D7" s="814"/>
      <c r="E7" s="820">
        <f>+'1- Identification'!F9</f>
        <v>0</v>
      </c>
      <c r="F7" s="821"/>
      <c r="G7" s="821"/>
      <c r="H7" s="821"/>
      <c r="I7" s="822"/>
      <c r="J7" s="157"/>
      <c r="K7" s="813" t="s">
        <v>3</v>
      </c>
      <c r="L7" s="813"/>
      <c r="M7" s="823">
        <f ca="1">+'1- Identification'!N9</f>
        <v>42437</v>
      </c>
      <c r="N7" s="823"/>
      <c r="O7" s="823"/>
      <c r="P7" s="823"/>
      <c r="Q7" s="823"/>
    </row>
    <row r="8" spans="1:26" ht="24.95" customHeight="1">
      <c r="A8" s="150"/>
      <c r="B8" s="150"/>
      <c r="C8" s="813" t="s">
        <v>2</v>
      </c>
      <c r="D8" s="813"/>
      <c r="E8" s="815">
        <f>+'1- Identification'!F10</f>
        <v>0</v>
      </c>
      <c r="F8" s="816"/>
      <c r="G8" s="816"/>
      <c r="H8" s="816"/>
      <c r="I8" s="817"/>
      <c r="J8" s="157"/>
      <c r="K8" s="824" t="s">
        <v>8</v>
      </c>
      <c r="L8" s="824"/>
      <c r="M8" s="825">
        <f>+'1- Identification'!N10</f>
        <v>0</v>
      </c>
      <c r="N8" s="826"/>
      <c r="O8" s="826"/>
      <c r="P8" s="826"/>
      <c r="Q8" s="826"/>
    </row>
    <row r="9" spans="1:26" ht="24.95" customHeight="1">
      <c r="A9" s="150"/>
      <c r="B9" s="150"/>
      <c r="C9" s="827" t="s">
        <v>9</v>
      </c>
      <c r="D9" s="828"/>
      <c r="E9" s="829">
        <f>+'1- Identification'!F11</f>
        <v>0</v>
      </c>
      <c r="F9" s="830"/>
      <c r="G9" s="830"/>
      <c r="H9" s="830"/>
      <c r="I9" s="831"/>
      <c r="J9" s="157"/>
      <c r="K9" s="824"/>
      <c r="L9" s="824"/>
      <c r="M9" s="826"/>
      <c r="N9" s="826"/>
      <c r="O9" s="826"/>
      <c r="P9" s="826"/>
      <c r="Q9" s="826"/>
    </row>
    <row r="10" spans="1:26" ht="24.95" customHeight="1">
      <c r="A10" s="150"/>
      <c r="B10" s="150"/>
      <c r="C10" s="827" t="s">
        <v>10</v>
      </c>
      <c r="D10" s="814"/>
      <c r="E10" s="835">
        <f>+'1- Identification'!F12</f>
        <v>201500075</v>
      </c>
      <c r="F10" s="816"/>
      <c r="G10" s="816"/>
      <c r="H10" s="816"/>
      <c r="I10" s="817"/>
      <c r="J10" s="157"/>
      <c r="K10" s="824"/>
      <c r="L10" s="824"/>
      <c r="M10" s="826"/>
      <c r="N10" s="826"/>
      <c r="O10" s="826"/>
      <c r="P10" s="826"/>
      <c r="Q10" s="826"/>
    </row>
    <row r="11" spans="1:26" ht="24.95" customHeight="1">
      <c r="A11" s="150"/>
      <c r="B11" s="150"/>
      <c r="C11" s="827" t="s">
        <v>11</v>
      </c>
      <c r="D11" s="814"/>
      <c r="E11" s="835">
        <f>+'1- Identification'!F13</f>
        <v>0</v>
      </c>
      <c r="F11" s="816"/>
      <c r="G11" s="816"/>
      <c r="H11" s="816"/>
      <c r="I11" s="817"/>
      <c r="J11" s="153"/>
      <c r="K11" s="153"/>
      <c r="L11" s="153"/>
      <c r="M11" s="153"/>
      <c r="N11" s="375"/>
      <c r="O11" s="375"/>
      <c r="P11" s="156"/>
      <c r="Q11" s="156"/>
    </row>
    <row r="12" spans="1:26" ht="24.95" customHeight="1" thickBot="1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</row>
    <row r="13" spans="1:26" ht="37.5" customHeight="1" thickBot="1">
      <c r="A13" s="150"/>
      <c r="B13" s="158"/>
      <c r="C13" s="836" t="s">
        <v>74</v>
      </c>
      <c r="D13" s="837"/>
      <c r="E13" s="837"/>
      <c r="F13" s="837"/>
      <c r="G13" s="837"/>
      <c r="H13" s="837"/>
      <c r="I13" s="837"/>
      <c r="J13" s="837"/>
      <c r="K13" s="379"/>
      <c r="L13" s="832" t="s">
        <v>25</v>
      </c>
      <c r="M13" s="833"/>
      <c r="N13" s="833"/>
      <c r="O13" s="833"/>
      <c r="P13" s="834"/>
      <c r="Q13" s="186"/>
    </row>
    <row r="14" spans="1:26" ht="41.25" customHeight="1">
      <c r="A14" s="150"/>
      <c r="B14" s="840" t="s">
        <v>26</v>
      </c>
      <c r="C14" s="842" t="s">
        <v>27</v>
      </c>
      <c r="D14" s="843"/>
      <c r="E14" s="842" t="s">
        <v>28</v>
      </c>
      <c r="F14" s="844"/>
      <c r="G14" s="842" t="s">
        <v>29</v>
      </c>
      <c r="H14" s="844"/>
      <c r="I14" s="845" t="s">
        <v>75</v>
      </c>
      <c r="J14" s="846"/>
      <c r="K14" s="847"/>
      <c r="L14" s="159" t="s">
        <v>76</v>
      </c>
      <c r="M14" s="160" t="s">
        <v>34</v>
      </c>
      <c r="N14" s="848" t="s">
        <v>77</v>
      </c>
      <c r="O14" s="848" t="s">
        <v>78</v>
      </c>
      <c r="P14" s="838" t="s">
        <v>79</v>
      </c>
      <c r="U14" s="386" t="s">
        <v>118</v>
      </c>
    </row>
    <row r="15" spans="1:26" ht="105.75" customHeight="1" thickBot="1">
      <c r="A15" s="161"/>
      <c r="B15" s="841"/>
      <c r="C15" s="162" t="s">
        <v>37</v>
      </c>
      <c r="D15" s="163" t="s">
        <v>38</v>
      </c>
      <c r="E15" s="164" t="s">
        <v>37</v>
      </c>
      <c r="F15" s="163" t="s">
        <v>38</v>
      </c>
      <c r="G15" s="164" t="s">
        <v>37</v>
      </c>
      <c r="H15" s="163" t="s">
        <v>38</v>
      </c>
      <c r="I15" s="165" t="s">
        <v>80</v>
      </c>
      <c r="J15" s="166" t="s">
        <v>40</v>
      </c>
      <c r="K15" s="167" t="s">
        <v>81</v>
      </c>
      <c r="L15" s="168" t="s">
        <v>41</v>
      </c>
      <c r="M15" s="169" t="s">
        <v>45</v>
      </c>
      <c r="N15" s="849"/>
      <c r="O15" s="849"/>
      <c r="P15" s="839"/>
    </row>
    <row r="16" spans="1:26" ht="17.100000000000001" customHeight="1">
      <c r="A16" s="150"/>
      <c r="B16" s="170" t="s">
        <v>47</v>
      </c>
      <c r="C16" s="171"/>
      <c r="D16" s="171"/>
      <c r="E16" s="171"/>
      <c r="F16" s="171"/>
      <c r="G16" s="171"/>
      <c r="H16" s="171"/>
      <c r="I16" s="171"/>
      <c r="J16" s="171"/>
      <c r="K16" s="171"/>
      <c r="L16" s="172"/>
      <c r="M16" s="173"/>
      <c r="N16" s="153"/>
      <c r="O16" s="174"/>
      <c r="P16" s="174"/>
      <c r="U16" s="389" t="s">
        <v>102</v>
      </c>
      <c r="V16" s="389" t="s">
        <v>101</v>
      </c>
      <c r="W16" s="389" t="s">
        <v>103</v>
      </c>
      <c r="X16" s="389" t="s">
        <v>104</v>
      </c>
      <c r="Y16" s="389" t="s">
        <v>105</v>
      </c>
      <c r="Z16" s="389" t="s">
        <v>261</v>
      </c>
    </row>
    <row r="17" spans="1:26" ht="23.1" customHeight="1">
      <c r="A17" s="150"/>
      <c r="B17" s="175" t="s">
        <v>48</v>
      </c>
      <c r="C17" s="295">
        <f>'2-  enfants de moins de 6 ans'!E18+'3- enfants de 6 à 12 ans'!E18+'4- enfants de 12 à 17 ans'!E18</f>
        <v>0</v>
      </c>
      <c r="D17" s="296">
        <f>'2-  enfants de moins de 6 ans'!F18+'3- enfants de 6 à 12 ans'!F18+'4- enfants de 12 à 17 ans'!F18</f>
        <v>0</v>
      </c>
      <c r="E17" s="297">
        <f>'2-  enfants de moins de 6 ans'!G18+'3- enfants de 6 à 12 ans'!G18+'4- enfants de 12 à 17 ans'!G18</f>
        <v>0</v>
      </c>
      <c r="F17" s="296">
        <f>'2-  enfants de moins de 6 ans'!H18+'3- enfants de 6 à 12 ans'!H18+'4- enfants de 12 à 17 ans'!H18</f>
        <v>0</v>
      </c>
      <c r="G17" s="297">
        <f>'2-  enfants de moins de 6 ans'!I18+'3- enfants de 6 à 12 ans'!I18+'4- enfants de 12 à 17 ans'!I18</f>
        <v>0</v>
      </c>
      <c r="H17" s="296">
        <f>'2-  enfants de moins de 6 ans'!J18+'3- enfants de 6 à 12 ans'!J18+'4- enfants de 12 à 17 ans'!J18</f>
        <v>0</v>
      </c>
      <c r="I17" s="297">
        <f t="shared" ref="I17:J19" si="0">+C17+E17+G17</f>
        <v>0</v>
      </c>
      <c r="J17" s="298">
        <f t="shared" si="0"/>
        <v>0</v>
      </c>
      <c r="K17" s="296">
        <f>SUM(U17:Z17)</f>
        <v>0</v>
      </c>
      <c r="L17" s="299">
        <f>'2-  enfants de moins de 6 ans'!N18+'3- enfants de 6 à 12 ans'!N18+'4- enfants de 12 à 17 ans'!N18</f>
        <v>0</v>
      </c>
      <c r="M17" s="300">
        <f>'2-  enfants de moins de 6 ans'!R18+'3- enfants de 6 à 12 ans'!R18+'4- enfants de 12 à 17 ans'!R18</f>
        <v>0</v>
      </c>
      <c r="N17" s="301">
        <f>IF(I17=0,0,IF(M17=0,0,I17/M17))</f>
        <v>0</v>
      </c>
      <c r="O17" s="301">
        <f>IF(J17=0,0,IF(M17=0,0,J17/M17))</f>
        <v>0</v>
      </c>
      <c r="P17" s="301">
        <f>IF(K17=0,0,IF(M17=0,0,K17/M17))</f>
        <v>0</v>
      </c>
      <c r="U17" s="389" t="str">
        <f>IF('2-  enfants de moins de 6 ans'!K18&lt;&gt;"Voir tarifs",'2-  enfants de moins de 6 ans'!K18,0)</f>
        <v>Cf tarification</v>
      </c>
      <c r="V17" s="389" t="str">
        <f>IF('2-  enfants de moins de 6 ans'!L18&lt;&gt;"Voir tarifs",'2-  enfants de moins de 6 ans'!L18,0)</f>
        <v>Cf tarification</v>
      </c>
      <c r="W17" s="389" t="str">
        <f>IF('3- enfants de 6 à 12 ans'!K18&lt;&gt;"Voir tarifs",'3- enfants de 6 à 12 ans'!K18,0)</f>
        <v>Cf tarification</v>
      </c>
      <c r="X17" s="389" t="str">
        <f>IF('3- enfants de 6 à 12 ans'!L18&lt;&gt;"Voir tarifs",'3- enfants de 6 à 12 ans'!L18,0)</f>
        <v>Cf tarification</v>
      </c>
      <c r="Y17" s="389" t="str">
        <f>IF('4- enfants de 12 à 17 ans'!K18&lt;&gt;"Voir tarifs",'4- enfants de 12 à 17 ans'!K18,0)</f>
        <v>Cf tarification</v>
      </c>
      <c r="Z17" s="389" t="str">
        <f>IF('4- enfants de 12 à 17 ans'!L18&lt;&gt;"Voir tarifs",'4- enfants de 12 à 17 ans'!L18,0)</f>
        <v>Cf tarification</v>
      </c>
    </row>
    <row r="18" spans="1:26" ht="23.1" customHeight="1">
      <c r="A18" s="150"/>
      <c r="B18" s="175" t="s">
        <v>49</v>
      </c>
      <c r="C18" s="295">
        <f>'2-  enfants de moins de 6 ans'!E19+'3- enfants de 6 à 12 ans'!E19+'4- enfants de 12 à 17 ans'!E19</f>
        <v>0</v>
      </c>
      <c r="D18" s="296">
        <f>'2-  enfants de moins de 6 ans'!F19+'3- enfants de 6 à 12 ans'!F19+'4- enfants de 12 à 17 ans'!F19</f>
        <v>0</v>
      </c>
      <c r="E18" s="297">
        <f>'2-  enfants de moins de 6 ans'!G19+'3- enfants de 6 à 12 ans'!G19+'4- enfants de 12 à 17 ans'!G19</f>
        <v>0</v>
      </c>
      <c r="F18" s="296">
        <f>'2-  enfants de moins de 6 ans'!H19+'3- enfants de 6 à 12 ans'!H19+'4- enfants de 12 à 17 ans'!H19</f>
        <v>0</v>
      </c>
      <c r="G18" s="297">
        <f>'2-  enfants de moins de 6 ans'!I19+'3- enfants de 6 à 12 ans'!I19+'4- enfants de 12 à 17 ans'!I19</f>
        <v>0</v>
      </c>
      <c r="H18" s="296">
        <f>'2-  enfants de moins de 6 ans'!J19+'3- enfants de 6 à 12 ans'!J19+'4- enfants de 12 à 17 ans'!J19</f>
        <v>0</v>
      </c>
      <c r="I18" s="297">
        <f t="shared" si="0"/>
        <v>0</v>
      </c>
      <c r="J18" s="298">
        <f t="shared" si="0"/>
        <v>0</v>
      </c>
      <c r="K18" s="296">
        <f t="shared" ref="K18:K19" si="1">SUM(U18:Z18)</f>
        <v>0</v>
      </c>
      <c r="L18" s="299">
        <f>'2-  enfants de moins de 6 ans'!N19+'3- enfants de 6 à 12 ans'!N19+'4- enfants de 12 à 17 ans'!N19</f>
        <v>0</v>
      </c>
      <c r="M18" s="300">
        <f>'2-  enfants de moins de 6 ans'!R19+'3- enfants de 6 à 12 ans'!R19+'4- enfants de 12 à 17 ans'!R19</f>
        <v>0</v>
      </c>
      <c r="N18" s="301">
        <f>IF(I18=0,0,IF(M18=0,0,I18/M18))</f>
        <v>0</v>
      </c>
      <c r="O18" s="301">
        <f>IF(J18=0,0,IF(M18=0,0,J18/M18))</f>
        <v>0</v>
      </c>
      <c r="P18" s="301">
        <f>IF(K18=0,0,IF(M18=0,0,K18/M18))</f>
        <v>0</v>
      </c>
      <c r="U18" s="389" t="str">
        <f>IF('2-  enfants de moins de 6 ans'!K19&lt;&gt;"Voir tarifs",'2-  enfants de moins de 6 ans'!K19,0)</f>
        <v>Cf tarification</v>
      </c>
      <c r="V18" s="389" t="str">
        <f>IF('2-  enfants de moins de 6 ans'!L19&lt;&gt;"Voir tarifs",'2-  enfants de moins de 6 ans'!L19,0)</f>
        <v>Cf tarification</v>
      </c>
      <c r="W18" s="389" t="str">
        <f>IF('3- enfants de 6 à 12 ans'!K19&lt;&gt;"Voir tarifs",'3- enfants de 6 à 12 ans'!K19,0)</f>
        <v>Cf tarification</v>
      </c>
      <c r="X18" s="389" t="str">
        <f>IF('3- enfants de 6 à 12 ans'!L19&lt;&gt;"Voir tarifs",'3- enfants de 6 à 12 ans'!L19,0)</f>
        <v>Cf tarification</v>
      </c>
      <c r="Y18" s="389" t="str">
        <f>IF('4- enfants de 12 à 17 ans'!K19&lt;&gt;"Voir tarifs",'4- enfants de 12 à 17 ans'!K19,0)</f>
        <v>Cf tarification</v>
      </c>
      <c r="Z18" s="389" t="str">
        <f>IF('4- enfants de 12 à 17 ans'!L19&lt;&gt;"Voir tarifs",'4- enfants de 12 à 17 ans'!L19,0)</f>
        <v>Cf tarification</v>
      </c>
    </row>
    <row r="19" spans="1:26" ht="23.1" customHeight="1">
      <c r="A19" s="150"/>
      <c r="B19" s="175" t="s">
        <v>50</v>
      </c>
      <c r="C19" s="295">
        <f>'2-  enfants de moins de 6 ans'!E20+'3- enfants de 6 à 12 ans'!E20+'4- enfants de 12 à 17 ans'!E20</f>
        <v>0</v>
      </c>
      <c r="D19" s="296">
        <f>'2-  enfants de moins de 6 ans'!F20+'3- enfants de 6 à 12 ans'!F20+'4- enfants de 12 à 17 ans'!F20</f>
        <v>0</v>
      </c>
      <c r="E19" s="297">
        <f>'2-  enfants de moins de 6 ans'!G20+'3- enfants de 6 à 12 ans'!G20+'4- enfants de 12 à 17 ans'!G20</f>
        <v>0</v>
      </c>
      <c r="F19" s="296">
        <f>'2-  enfants de moins de 6 ans'!H20+'3- enfants de 6 à 12 ans'!H20+'4- enfants de 12 à 17 ans'!H20</f>
        <v>0</v>
      </c>
      <c r="G19" s="297">
        <f>'2-  enfants de moins de 6 ans'!I20+'3- enfants de 6 à 12 ans'!I20+'4- enfants de 12 à 17 ans'!I20</f>
        <v>0</v>
      </c>
      <c r="H19" s="296">
        <f>'2-  enfants de moins de 6 ans'!J20+'3- enfants de 6 à 12 ans'!J20+'4- enfants de 12 à 17 ans'!J20</f>
        <v>0</v>
      </c>
      <c r="I19" s="297">
        <f t="shared" si="0"/>
        <v>0</v>
      </c>
      <c r="J19" s="298">
        <f t="shared" si="0"/>
        <v>0</v>
      </c>
      <c r="K19" s="296">
        <f t="shared" si="1"/>
        <v>0</v>
      </c>
      <c r="L19" s="299">
        <f>'2-  enfants de moins de 6 ans'!N20+'3- enfants de 6 à 12 ans'!N20+'4- enfants de 12 à 17 ans'!N20</f>
        <v>0</v>
      </c>
      <c r="M19" s="300">
        <f>'2-  enfants de moins de 6 ans'!R20+'3- enfants de 6 à 12 ans'!R20+'4- enfants de 12 à 17 ans'!R20</f>
        <v>0</v>
      </c>
      <c r="N19" s="302">
        <f>IF(I19=0,0,IF(M19=0,0,I19/M19))</f>
        <v>0</v>
      </c>
      <c r="O19" s="301">
        <f>IF(J19=0,0,IF(M19=0,0,J19/M19))</f>
        <v>0</v>
      </c>
      <c r="P19" s="301">
        <f>IF(K19=0,0,IF(M19=0,0,K19/M19))</f>
        <v>0</v>
      </c>
      <c r="U19" s="389" t="str">
        <f>IF('2-  enfants de moins de 6 ans'!K20&lt;&gt;"Voir tarifs",'2-  enfants de moins de 6 ans'!K20,0)</f>
        <v>Cf tarification</v>
      </c>
      <c r="V19" s="389" t="str">
        <f>IF('2-  enfants de moins de 6 ans'!L20&lt;&gt;"Voir tarifs",'2-  enfants de moins de 6 ans'!L20,0)</f>
        <v>Cf tarification</v>
      </c>
      <c r="W19" s="389" t="str">
        <f>IF('3- enfants de 6 à 12 ans'!K20&lt;&gt;"Voir tarifs",'3- enfants de 6 à 12 ans'!K20,0)</f>
        <v>Cf tarification</v>
      </c>
      <c r="X19" s="389" t="str">
        <f>IF('3- enfants de 6 à 12 ans'!L20&lt;&gt;"Voir tarifs",'3- enfants de 6 à 12 ans'!L20,0)</f>
        <v>Cf tarification</v>
      </c>
      <c r="Y19" s="389" t="str">
        <f>IF('4- enfants de 12 à 17 ans'!K20&lt;&gt;"Voir tarifs",'4- enfants de 12 à 17 ans'!K20,0)</f>
        <v>Cf tarification</v>
      </c>
      <c r="Z19" s="389" t="str">
        <f>IF('4- enfants de 12 à 17 ans'!L20&lt;&gt;"Voir tarifs",'4- enfants de 12 à 17 ans'!L20,0)</f>
        <v>Cf tarification</v>
      </c>
    </row>
    <row r="20" spans="1:26" ht="25.5" customHeight="1">
      <c r="A20" s="150"/>
      <c r="B20" s="588" t="s">
        <v>51</v>
      </c>
      <c r="C20" s="580">
        <f t="shared" ref="C20:K20" si="2">SUM(C17:C19)</f>
        <v>0</v>
      </c>
      <c r="D20" s="581">
        <f t="shared" si="2"/>
        <v>0</v>
      </c>
      <c r="E20" s="582">
        <f t="shared" si="2"/>
        <v>0</v>
      </c>
      <c r="F20" s="581">
        <f t="shared" si="2"/>
        <v>0</v>
      </c>
      <c r="G20" s="583">
        <f t="shared" si="2"/>
        <v>0</v>
      </c>
      <c r="H20" s="581">
        <f t="shared" si="2"/>
        <v>0</v>
      </c>
      <c r="I20" s="583">
        <f t="shared" si="2"/>
        <v>0</v>
      </c>
      <c r="J20" s="584">
        <f t="shared" si="2"/>
        <v>0</v>
      </c>
      <c r="K20" s="581">
        <f t="shared" si="2"/>
        <v>0</v>
      </c>
      <c r="L20" s="585"/>
      <c r="M20" s="586">
        <f>SUM(M17:M19)</f>
        <v>0</v>
      </c>
      <c r="N20" s="587">
        <f>IF(I20=0,0,IF(M20=0,0,I20/M20))</f>
        <v>0</v>
      </c>
      <c r="O20" s="587">
        <f>IF(J20=0,0,IF(M20=0,0,J20/M20))</f>
        <v>0</v>
      </c>
      <c r="P20" s="587">
        <f>IF(K20=0,0,IF(M20=0,0,K20/M20))</f>
        <v>0</v>
      </c>
    </row>
    <row r="21" spans="1:26" ht="17.100000000000001" customHeight="1">
      <c r="A21" s="161"/>
      <c r="B21" s="176" t="s">
        <v>52</v>
      </c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</row>
    <row r="22" spans="1:26" ht="23.1" customHeight="1">
      <c r="A22" s="150"/>
      <c r="B22" s="175" t="s">
        <v>54</v>
      </c>
      <c r="C22" s="295">
        <f>'2-  enfants de moins de 6 ans'!E25+'3- enfants de 6 à 12 ans'!E25+'4- enfants de 12 à 17 ans'!E25</f>
        <v>0</v>
      </c>
      <c r="D22" s="304">
        <f>'2-  enfants de moins de 6 ans'!F25+'3- enfants de 6 à 12 ans'!F25+'4- enfants de 12 à 17 ans'!F25</f>
        <v>0</v>
      </c>
      <c r="E22" s="297">
        <f>'2-  enfants de moins de 6 ans'!G25+'3- enfants de 6 à 12 ans'!G25+'4- enfants de 12 à 17 ans'!G25</f>
        <v>0</v>
      </c>
      <c r="F22" s="304">
        <f>'2-  enfants de moins de 6 ans'!H25+'3- enfants de 6 à 12 ans'!H25+'4- enfants de 12 à 17 ans'!H25</f>
        <v>0</v>
      </c>
      <c r="G22" s="297">
        <f>'2-  enfants de moins de 6 ans'!I25+'3- enfants de 6 à 12 ans'!I25+'4- enfants de 12 à 17 ans'!I25</f>
        <v>0</v>
      </c>
      <c r="H22" s="298">
        <f>'2-  enfants de moins de 6 ans'!J25+'3- enfants de 6 à 12 ans'!J25+'4- enfants de 12 à 17 ans'!J25</f>
        <v>0</v>
      </c>
      <c r="I22" s="305">
        <f t="shared" ref="I22:J25" si="3">+C22+E22+G22</f>
        <v>0</v>
      </c>
      <c r="J22" s="306">
        <f t="shared" si="3"/>
        <v>0</v>
      </c>
      <c r="K22" s="378">
        <f>SUM(U22:Z22)</f>
        <v>0</v>
      </c>
      <c r="L22" s="307">
        <f>'2-  enfants de moins de 6 ans'!N25+'3- enfants de 6 à 12 ans'!N25+'4- enfants de 12 à 17 ans'!N25</f>
        <v>0</v>
      </c>
      <c r="M22" s="308">
        <f>'2-  enfants de moins de 6 ans'!R25+'3- enfants de 6 à 12 ans'!R25+'4- enfants de 12 à 17 ans'!R25</f>
        <v>0</v>
      </c>
      <c r="N22" s="302">
        <f>IF(I22=0,0,IF(M22=0,0,I22/M22))</f>
        <v>0</v>
      </c>
      <c r="O22" s="301">
        <f>IF(J22=0,0,IF(M22=0,0,J22/M22))</f>
        <v>0</v>
      </c>
      <c r="P22" s="301">
        <f>IF(K22=0,0,IF(M22=0,0,K22/M22))</f>
        <v>0</v>
      </c>
      <c r="U22" s="389" t="str">
        <f>IF('2-  enfants de moins de 6 ans'!K25&lt;&gt;"Voir tarifs",'2-  enfants de moins de 6 ans'!K25,0)</f>
        <v>Cf tarification</v>
      </c>
      <c r="V22" s="389" t="str">
        <f>IF('2-  enfants de moins de 6 ans'!L25&lt;&gt;"Voir tarifs",'2-  enfants de moins de 6 ans'!L25,0)</f>
        <v>Cf tarification</v>
      </c>
      <c r="W22" s="389" t="str">
        <f>IF('3- enfants de 6 à 12 ans'!K25&lt;&gt;"Voir tarifs",'3- enfants de 6 à 12 ans'!K25,0)</f>
        <v>Cf tarification</v>
      </c>
      <c r="X22" s="389" t="str">
        <f>IF('3- enfants de 6 à 12 ans'!L25&lt;&gt;"Voir tarifs",'3- enfants de 6 à 12 ans'!L25,0)</f>
        <v>Cf tarification</v>
      </c>
      <c r="Y22" s="389" t="str">
        <f>IF('4- enfants de 12 à 17 ans'!K25&lt;&gt;"Voir tarifs",'4- enfants de 12 à 17 ans'!K25,0)</f>
        <v>Cf tarification</v>
      </c>
      <c r="Z22" s="389" t="str">
        <f>IF('4- enfants de 12 à 17 ans'!L25&lt;&gt;"Voir tarifs",'4- enfants de 12 à 17 ans'!L25,0)</f>
        <v>Cf tarification</v>
      </c>
    </row>
    <row r="23" spans="1:26" ht="23.1" customHeight="1">
      <c r="A23" s="150"/>
      <c r="B23" s="175" t="s">
        <v>55</v>
      </c>
      <c r="C23" s="295">
        <f>'2-  enfants de moins de 6 ans'!E26+'3- enfants de 6 à 12 ans'!E26+'4- enfants de 12 à 17 ans'!E26</f>
        <v>0</v>
      </c>
      <c r="D23" s="304">
        <f>'2-  enfants de moins de 6 ans'!F26+'3- enfants de 6 à 12 ans'!F26+'4- enfants de 12 à 17 ans'!F26</f>
        <v>0</v>
      </c>
      <c r="E23" s="297">
        <f>'2-  enfants de moins de 6 ans'!G26+'3- enfants de 6 à 12 ans'!G26+'4- enfants de 12 à 17 ans'!G26</f>
        <v>0</v>
      </c>
      <c r="F23" s="304">
        <f>'2-  enfants de moins de 6 ans'!H26+'3- enfants de 6 à 12 ans'!H26+'4- enfants de 12 à 17 ans'!H26</f>
        <v>0</v>
      </c>
      <c r="G23" s="297">
        <f>'2-  enfants de moins de 6 ans'!I26+'3- enfants de 6 à 12 ans'!I26+'4- enfants de 12 à 17 ans'!I26</f>
        <v>0</v>
      </c>
      <c r="H23" s="298">
        <f>'2-  enfants de moins de 6 ans'!J26+'3- enfants de 6 à 12 ans'!J26+'4- enfants de 12 à 17 ans'!J26</f>
        <v>0</v>
      </c>
      <c r="I23" s="305">
        <f t="shared" si="3"/>
        <v>0</v>
      </c>
      <c r="J23" s="306">
        <f t="shared" si="3"/>
        <v>0</v>
      </c>
      <c r="K23" s="378">
        <f t="shared" ref="K23:K25" si="4">SUM(U23:Z23)</f>
        <v>0</v>
      </c>
      <c r="L23" s="307">
        <f>'2-  enfants de moins de 6 ans'!N26+'3- enfants de 6 à 12 ans'!N26+'4- enfants de 12 à 17 ans'!N26</f>
        <v>0</v>
      </c>
      <c r="M23" s="308">
        <f>'2-  enfants de moins de 6 ans'!R26+'3- enfants de 6 à 12 ans'!R26+'4- enfants de 12 à 17 ans'!R26</f>
        <v>0</v>
      </c>
      <c r="N23" s="302">
        <f>IF(I23=0,0,IF(M23=0,0,I23/M23))</f>
        <v>0</v>
      </c>
      <c r="O23" s="301">
        <f>IF(J23=0,0,IF(M23=0,0,J23/M23))</f>
        <v>0</v>
      </c>
      <c r="P23" s="301">
        <f>IF(K23=0,0,IF(M23=0,0,K23/M23))</f>
        <v>0</v>
      </c>
      <c r="U23" s="389" t="str">
        <f>IF('2-  enfants de moins de 6 ans'!K26&lt;&gt;"Voir tarifs",'2-  enfants de moins de 6 ans'!K26,0)</f>
        <v>Cf tarification</v>
      </c>
      <c r="V23" s="389" t="str">
        <f>IF('2-  enfants de moins de 6 ans'!L26&lt;&gt;"Voir tarifs",'2-  enfants de moins de 6 ans'!L26,0)</f>
        <v>Cf tarification</v>
      </c>
      <c r="W23" s="389" t="str">
        <f>IF('3- enfants de 6 à 12 ans'!K26&lt;&gt;"Voir tarifs",'3- enfants de 6 à 12 ans'!K26,0)</f>
        <v>Cf tarification</v>
      </c>
      <c r="X23" s="389" t="str">
        <f>IF('3- enfants de 6 à 12 ans'!L26&lt;&gt;"Voir tarifs",'3- enfants de 6 à 12 ans'!L26,0)</f>
        <v>Cf tarification</v>
      </c>
      <c r="Y23" s="389" t="str">
        <f>IF('4- enfants de 12 à 17 ans'!K26&lt;&gt;"Voir tarifs",'4- enfants de 12 à 17 ans'!K26,0)</f>
        <v>Cf tarification</v>
      </c>
      <c r="Z23" s="389" t="str">
        <f>IF('4- enfants de 12 à 17 ans'!L26&lt;&gt;"Voir tarifs",'4- enfants de 12 à 17 ans'!L26,0)</f>
        <v>Cf tarification</v>
      </c>
    </row>
    <row r="24" spans="1:26" ht="23.1" customHeight="1">
      <c r="A24" s="150"/>
      <c r="B24" s="175" t="s">
        <v>56</v>
      </c>
      <c r="C24" s="295">
        <f>'2-  enfants de moins de 6 ans'!E27+'3- enfants de 6 à 12 ans'!E27+'4- enfants de 12 à 17 ans'!E27</f>
        <v>0</v>
      </c>
      <c r="D24" s="304">
        <f>'2-  enfants de moins de 6 ans'!F27+'3- enfants de 6 à 12 ans'!F27+'4- enfants de 12 à 17 ans'!F27</f>
        <v>0</v>
      </c>
      <c r="E24" s="297">
        <f>'2-  enfants de moins de 6 ans'!G27+'3- enfants de 6 à 12 ans'!G27+'4- enfants de 12 à 17 ans'!G27</f>
        <v>0</v>
      </c>
      <c r="F24" s="304">
        <f>'2-  enfants de moins de 6 ans'!H27+'3- enfants de 6 à 12 ans'!H27+'4- enfants de 12 à 17 ans'!H27</f>
        <v>0</v>
      </c>
      <c r="G24" s="297">
        <f>'2-  enfants de moins de 6 ans'!I27+'3- enfants de 6 à 12 ans'!I27+'4- enfants de 12 à 17 ans'!I27</f>
        <v>0</v>
      </c>
      <c r="H24" s="298">
        <f>'2-  enfants de moins de 6 ans'!J27+'3- enfants de 6 à 12 ans'!J27+'4- enfants de 12 à 17 ans'!J27</f>
        <v>0</v>
      </c>
      <c r="I24" s="305">
        <f t="shared" si="3"/>
        <v>0</v>
      </c>
      <c r="J24" s="306">
        <f t="shared" si="3"/>
        <v>0</v>
      </c>
      <c r="K24" s="378">
        <f t="shared" si="4"/>
        <v>0</v>
      </c>
      <c r="L24" s="307">
        <f>'2-  enfants de moins de 6 ans'!N27+'3- enfants de 6 à 12 ans'!N27+'4- enfants de 12 à 17 ans'!N27</f>
        <v>0</v>
      </c>
      <c r="M24" s="308">
        <f>'2-  enfants de moins de 6 ans'!R27+'3- enfants de 6 à 12 ans'!R27+'4- enfants de 12 à 17 ans'!R27</f>
        <v>0</v>
      </c>
      <c r="N24" s="302">
        <f>IF(I24=0,0,IF(M24=0,0,I24/M24))</f>
        <v>0</v>
      </c>
      <c r="O24" s="301">
        <f>IF(J24=0,0,IF(M24=0,0,J24/M24))</f>
        <v>0</v>
      </c>
      <c r="P24" s="301">
        <f>IF(K24=0,0,IF(M24=0,0,K24/M24))</f>
        <v>0</v>
      </c>
      <c r="U24" s="389" t="str">
        <f>IF('2-  enfants de moins de 6 ans'!K27&lt;&gt;"Voir tarifs",'2-  enfants de moins de 6 ans'!K27,0)</f>
        <v>Cf tarification</v>
      </c>
      <c r="V24" s="389" t="str">
        <f>IF('2-  enfants de moins de 6 ans'!L27&lt;&gt;"Voir tarifs",'2-  enfants de moins de 6 ans'!L27,0)</f>
        <v>Cf tarification</v>
      </c>
      <c r="W24" s="389" t="str">
        <f>IF('3- enfants de 6 à 12 ans'!K27&lt;&gt;"Voir tarifs",'3- enfants de 6 à 12 ans'!K27,0)</f>
        <v>Cf tarification</v>
      </c>
      <c r="X24" s="389" t="str">
        <f>IF('3- enfants de 6 à 12 ans'!L27&lt;&gt;"Voir tarifs",'3- enfants de 6 à 12 ans'!L27,0)</f>
        <v>Cf tarification</v>
      </c>
      <c r="Y24" s="389" t="str">
        <f>IF('4- enfants de 12 à 17 ans'!K27&lt;&gt;"Voir tarifs",'4- enfants de 12 à 17 ans'!K27,0)</f>
        <v>Cf tarification</v>
      </c>
      <c r="Z24" s="389" t="str">
        <f>IF('4- enfants de 12 à 17 ans'!L27&lt;&gt;"Voir tarifs",'4- enfants de 12 à 17 ans'!L27,0)</f>
        <v>Cf tarification</v>
      </c>
    </row>
    <row r="25" spans="1:26" ht="23.1" customHeight="1">
      <c r="A25" s="150"/>
      <c r="B25" s="177" t="s">
        <v>57</v>
      </c>
      <c r="C25" s="295">
        <f>'2-  enfants de moins de 6 ans'!E28+'3- enfants de 6 à 12 ans'!E28+'4- enfants de 12 à 17 ans'!E28</f>
        <v>0</v>
      </c>
      <c r="D25" s="304">
        <f>'2-  enfants de moins de 6 ans'!F28+'3- enfants de 6 à 12 ans'!F28+'4- enfants de 12 à 17 ans'!F28</f>
        <v>0</v>
      </c>
      <c r="E25" s="297">
        <f>'2-  enfants de moins de 6 ans'!G28+'3- enfants de 6 à 12 ans'!G28+'4- enfants de 12 à 17 ans'!G28</f>
        <v>0</v>
      </c>
      <c r="F25" s="304">
        <f>'2-  enfants de moins de 6 ans'!H28+'3- enfants de 6 à 12 ans'!H28+'4- enfants de 12 à 17 ans'!H28</f>
        <v>0</v>
      </c>
      <c r="G25" s="297">
        <f>'2-  enfants de moins de 6 ans'!I28+'3- enfants de 6 à 12 ans'!I28+'4- enfants de 12 à 17 ans'!I28</f>
        <v>0</v>
      </c>
      <c r="H25" s="298">
        <f>'2-  enfants de moins de 6 ans'!J28+'3- enfants de 6 à 12 ans'!J28+'4- enfants de 12 à 17 ans'!J28</f>
        <v>0</v>
      </c>
      <c r="I25" s="305">
        <f t="shared" si="3"/>
        <v>0</v>
      </c>
      <c r="J25" s="306">
        <f t="shared" si="3"/>
        <v>0</v>
      </c>
      <c r="K25" s="378">
        <f t="shared" si="4"/>
        <v>0</v>
      </c>
      <c r="L25" s="307">
        <f>'2-  enfants de moins de 6 ans'!N28+'3- enfants de 6 à 12 ans'!N28+'4- enfants de 12 à 17 ans'!N28</f>
        <v>0</v>
      </c>
      <c r="M25" s="308">
        <f>'2-  enfants de moins de 6 ans'!R28+'3- enfants de 6 à 12 ans'!R28+'4- enfants de 12 à 17 ans'!R28</f>
        <v>0</v>
      </c>
      <c r="N25" s="302">
        <f>IF(I25=0,0,IF(M25=0,0,I25/M25))</f>
        <v>0</v>
      </c>
      <c r="O25" s="301">
        <f>IF(J25=0,0,IF(M25=0,0,J25/M25))</f>
        <v>0</v>
      </c>
      <c r="P25" s="301">
        <f>IF(K25=0,0,IF(M25=0,0,K25/M25))</f>
        <v>0</v>
      </c>
      <c r="U25" s="389" t="str">
        <f>IF('2-  enfants de moins de 6 ans'!K28&lt;&gt;"Voir tarifs",'2-  enfants de moins de 6 ans'!K28,0)</f>
        <v>Cf tarification</v>
      </c>
      <c r="V25" s="389" t="str">
        <f>IF('2-  enfants de moins de 6 ans'!L28&lt;&gt;"Voir tarifs",'2-  enfants de moins de 6 ans'!L28,0)</f>
        <v>Cf tarification</v>
      </c>
      <c r="W25" s="389" t="str">
        <f>IF('3- enfants de 6 à 12 ans'!K28&lt;&gt;"Voir tarifs",'3- enfants de 6 à 12 ans'!K28,0)</f>
        <v>Cf tarification</v>
      </c>
      <c r="X25" s="389" t="str">
        <f>IF('3- enfants de 6 à 12 ans'!L28&lt;&gt;"Voir tarifs",'3- enfants de 6 à 12 ans'!L28,0)</f>
        <v>Cf tarification</v>
      </c>
      <c r="Y25" s="389" t="str">
        <f>IF('4- enfants de 12 à 17 ans'!K28&lt;&gt;"Voir tarifs",'4- enfants de 12 à 17 ans'!K28,0)</f>
        <v>Cf tarification</v>
      </c>
      <c r="Z25" s="389" t="str">
        <f>IF('4- enfants de 12 à 17 ans'!L28&lt;&gt;"Voir tarifs",'4- enfants de 12 à 17 ans'!L28,0)</f>
        <v>Cf tarification</v>
      </c>
    </row>
    <row r="26" spans="1:26" ht="25.5" customHeight="1">
      <c r="A26" s="150"/>
      <c r="B26" s="588" t="s">
        <v>51</v>
      </c>
      <c r="C26" s="580">
        <f t="shared" ref="C26:K26" si="5">SUM(C22:C25)</f>
        <v>0</v>
      </c>
      <c r="D26" s="584">
        <f t="shared" si="5"/>
        <v>0</v>
      </c>
      <c r="E26" s="583">
        <f t="shared" si="5"/>
        <v>0</v>
      </c>
      <c r="F26" s="589">
        <f t="shared" si="5"/>
        <v>0</v>
      </c>
      <c r="G26" s="583">
        <f t="shared" si="5"/>
        <v>0</v>
      </c>
      <c r="H26" s="590">
        <f t="shared" si="5"/>
        <v>0</v>
      </c>
      <c r="I26" s="591">
        <f t="shared" si="5"/>
        <v>0</v>
      </c>
      <c r="J26" s="584">
        <f t="shared" si="5"/>
        <v>0</v>
      </c>
      <c r="K26" s="584">
        <f t="shared" si="5"/>
        <v>0</v>
      </c>
      <c r="L26" s="592"/>
      <c r="M26" s="586">
        <f>SUM(M22:M25)</f>
        <v>0</v>
      </c>
      <c r="N26" s="593">
        <f>IF(I26=0,0,IF(M26=0,0,I26/M26))</f>
        <v>0</v>
      </c>
      <c r="O26" s="587">
        <f>IF(J26=0,0,IF(M26=0,0,J26/M26))</f>
        <v>0</v>
      </c>
      <c r="P26" s="587">
        <f>IF(K26=0,0,IF(M26=0,0,K26/M26))</f>
        <v>0</v>
      </c>
    </row>
    <row r="27" spans="1:26" ht="11.1" customHeight="1">
      <c r="A27" s="150"/>
      <c r="B27" s="178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</row>
    <row r="28" spans="1:26" ht="23.1" customHeight="1">
      <c r="A28" s="150"/>
      <c r="B28" s="170" t="s">
        <v>58</v>
      </c>
      <c r="C28" s="295">
        <f>'2-  enfants de moins de 6 ans'!E33+'3- enfants de 6 à 12 ans'!E33+'4- enfants de 12 à 17 ans'!E33</f>
        <v>0</v>
      </c>
      <c r="D28" s="296">
        <f>'2-  enfants de moins de 6 ans'!F33+'3- enfants de 6 à 12 ans'!F33+'4- enfants de 12 à 17 ans'!F33</f>
        <v>0</v>
      </c>
      <c r="E28" s="297">
        <f>'2-  enfants de moins de 6 ans'!G33+'3- enfants de 6 à 12 ans'!G33+'4- enfants de 12 à 17 ans'!G33</f>
        <v>0</v>
      </c>
      <c r="F28" s="296">
        <f>'2-  enfants de moins de 6 ans'!H33+'3- enfants de 6 à 12 ans'!H33+'4- enfants de 12 à 17 ans'!H33</f>
        <v>0</v>
      </c>
      <c r="G28" s="297">
        <f>'2-  enfants de moins de 6 ans'!I33+'3- enfants de 6 à 12 ans'!I33+'4- enfants de 12 à 17 ans'!I33</f>
        <v>0</v>
      </c>
      <c r="H28" s="296">
        <f>'2-  enfants de moins de 6 ans'!J33+'3- enfants de 6 à 12 ans'!J33+'4- enfants de 12 à 17 ans'!J33</f>
        <v>0</v>
      </c>
      <c r="I28" s="305">
        <f>+C28+E28+G28</f>
        <v>0</v>
      </c>
      <c r="J28" s="306">
        <f>+D28+F28+H28</f>
        <v>0</v>
      </c>
      <c r="K28" s="378">
        <f>SUM(U28:Z28)</f>
        <v>0</v>
      </c>
      <c r="L28" s="307">
        <f>'2-  enfants de moins de 6 ans'!N33+'3- enfants de 6 à 12 ans'!N33+'4- enfants de 12 à 17 ans'!N33</f>
        <v>0</v>
      </c>
      <c r="M28" s="300">
        <f>'2-  enfants de moins de 6 ans'!R33+'3- enfants de 6 à 12 ans'!R33+'4- enfants de 12 à 17 ans'!R33</f>
        <v>0</v>
      </c>
      <c r="N28" s="301">
        <f>IF(I28=0,0,IF(M28=0,0,I28/M28))</f>
        <v>0</v>
      </c>
      <c r="O28" s="301">
        <f>IF(J28=0,0,IF(M28=0,0,J28/M28))</f>
        <v>0</v>
      </c>
      <c r="P28" s="301">
        <f>IF(K28=0,0,IF(M28=0,0,K28/M28))</f>
        <v>0</v>
      </c>
      <c r="U28" s="389">
        <f>IF('2-  enfants de moins de 6 ans'!K33&lt;&gt;"Voir tarifs",'2-  enfants de moins de 6 ans'!K33,0)</f>
        <v>0</v>
      </c>
      <c r="V28" s="389">
        <f>IF('2-  enfants de moins de 6 ans'!L33&lt;&gt;"Voir tarifs",'2-  enfants de moins de 6 ans'!L33,0)</f>
        <v>0</v>
      </c>
      <c r="W28" s="389">
        <f>IF('3- enfants de 6 à 12 ans'!K33&lt;&gt;"Voir tarifs",'3- enfants de 6 à 12 ans'!K33,0)</f>
        <v>0</v>
      </c>
      <c r="X28" s="389">
        <f>IF('3- enfants de 6 à 12 ans'!L33&lt;&gt;"Voir tarifs",'3- enfants de 6 à 12 ans'!L33,0)</f>
        <v>0</v>
      </c>
      <c r="Y28" s="389">
        <f>IF('4- enfants de 12 à 17 ans'!K33&lt;&gt;"Voir tarifs",'4- enfants de 12 à 17 ans'!K33,0)</f>
        <v>0</v>
      </c>
      <c r="Z28" s="389">
        <f>IF('4- enfants de 12 à 17 ans'!L33&lt;&gt;"Voir tarifs",'4- enfants de 12 à 17 ans'!L33,0)</f>
        <v>0</v>
      </c>
    </row>
    <row r="29" spans="1:26" ht="11.1" customHeight="1">
      <c r="A29" s="150"/>
      <c r="B29" s="178"/>
      <c r="C29" s="377"/>
      <c r="D29" s="377"/>
      <c r="E29" s="377"/>
      <c r="F29" s="377"/>
      <c r="G29" s="377"/>
      <c r="H29" s="377"/>
      <c r="I29" s="377"/>
      <c r="J29" s="377"/>
      <c r="K29" s="376"/>
      <c r="L29" s="377"/>
      <c r="M29" s="377"/>
      <c r="N29" s="377"/>
      <c r="O29" s="377"/>
      <c r="P29" s="377"/>
    </row>
    <row r="30" spans="1:26" ht="23.1" customHeight="1" thickBot="1">
      <c r="A30" s="150"/>
      <c r="B30" s="179" t="s">
        <v>128</v>
      </c>
      <c r="C30" s="309">
        <f>'2-  enfants de moins de 6 ans'!E37+'3- enfants de 6 à 12 ans'!E37+'4- enfants de 12 à 17 ans'!E37</f>
        <v>0</v>
      </c>
      <c r="D30" s="310">
        <f>'2-  enfants de moins de 6 ans'!F37+'3- enfants de 6 à 12 ans'!F37+'4- enfants de 12 à 17 ans'!F37</f>
        <v>0</v>
      </c>
      <c r="E30" s="311">
        <f>'2-  enfants de moins de 6 ans'!G37+'3- enfants de 6 à 12 ans'!G37+'4- enfants de 12 à 17 ans'!G37</f>
        <v>0</v>
      </c>
      <c r="F30" s="310">
        <f>'2-  enfants de moins de 6 ans'!H37+'3- enfants de 6 à 12 ans'!H37+'4- enfants de 12 à 17 ans'!H37</f>
        <v>0</v>
      </c>
      <c r="G30" s="311">
        <f>'2-  enfants de moins de 6 ans'!I37+'3- enfants de 6 à 12 ans'!I37+'4- enfants de 12 à 17 ans'!I37</f>
        <v>0</v>
      </c>
      <c r="H30" s="312">
        <f>'2-  enfants de moins de 6 ans'!J37+'3- enfants de 6 à 12 ans'!J37+'4- enfants de 12 à 17 ans'!J37</f>
        <v>0</v>
      </c>
      <c r="I30" s="313">
        <f>+C30+E30+G30</f>
        <v>0</v>
      </c>
      <c r="J30" s="314">
        <f>+D30+F30+H30</f>
        <v>0</v>
      </c>
      <c r="K30" s="315">
        <f>SUM(U30:Z30)</f>
        <v>0</v>
      </c>
      <c r="L30" s="316">
        <f>'2-  enfants de moins de 6 ans'!N37+'3- enfants de 6 à 12 ans'!N37+'4- enfants de 12 à 17 ans'!N37</f>
        <v>0</v>
      </c>
      <c r="M30" s="317">
        <f>'2-  enfants de moins de 6 ans'!R37+'3- enfants de 6 à 12 ans'!R37+'4- enfants de 12 à 17 ans'!R37</f>
        <v>0</v>
      </c>
      <c r="N30" s="318">
        <f>IF(I30=0,0,IF(M30=0,0,I30/M30))</f>
        <v>0</v>
      </c>
      <c r="O30" s="318">
        <f>IF(J30=0,0,IF(M30=0,0,J30/M30))</f>
        <v>0</v>
      </c>
      <c r="P30" s="318">
        <f>IF(K30=0,0,IF(M30=0,0,K30/M30))</f>
        <v>0</v>
      </c>
      <c r="U30" s="389">
        <f>IF('2-  enfants de moins de 6 ans'!K37&lt;&gt;"Voir tarifs",'2-  enfants de moins de 6 ans'!K37,0)</f>
        <v>0</v>
      </c>
      <c r="V30" s="389">
        <f>IF('2-  enfants de moins de 6 ans'!L37&lt;&gt;"Voir tarifs",'2-  enfants de moins de 6 ans'!L37,0)</f>
        <v>0</v>
      </c>
      <c r="W30" s="389">
        <f>IF('3- enfants de 6 à 12 ans'!K37&lt;&gt;"Voir tarifs",'3- enfants de 6 à 12 ans'!K37,0)</f>
        <v>0</v>
      </c>
      <c r="X30" s="389">
        <f>IF('3- enfants de 6 à 12 ans'!L37&lt;&gt;"Voir tarifs",'3- enfants de 6 à 12 ans'!L37,0)</f>
        <v>0</v>
      </c>
      <c r="Y30" s="389">
        <f>IF('4- enfants de 12 à 17 ans'!K37&lt;&gt;"Voir tarifs",'4- enfants de 12 à 17 ans'!K37,0)</f>
        <v>0</v>
      </c>
      <c r="Z30" s="389">
        <f>IF('4- enfants de 12 à 17 ans'!L37&lt;&gt;"Voir tarifs",'4- enfants de 12 à 17 ans'!L37,0)</f>
        <v>0</v>
      </c>
    </row>
    <row r="31" spans="1:26" ht="11.1" customHeight="1" thickBot="1">
      <c r="A31" s="150"/>
      <c r="B31" s="178"/>
      <c r="C31" s="319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20"/>
      <c r="O31" s="320"/>
      <c r="P31" s="320"/>
    </row>
    <row r="32" spans="1:26" ht="25.5" customHeight="1" thickBot="1">
      <c r="A32" s="161"/>
      <c r="B32" s="594" t="s">
        <v>51</v>
      </c>
      <c r="C32" s="595">
        <f t="shared" ref="C32:K32" si="6">C20+C26+C28+C30</f>
        <v>0</v>
      </c>
      <c r="D32" s="596">
        <f t="shared" si="6"/>
        <v>0</v>
      </c>
      <c r="E32" s="597">
        <f t="shared" si="6"/>
        <v>0</v>
      </c>
      <c r="F32" s="598">
        <f t="shared" si="6"/>
        <v>0</v>
      </c>
      <c r="G32" s="599">
        <f t="shared" si="6"/>
        <v>0</v>
      </c>
      <c r="H32" s="600">
        <f t="shared" si="6"/>
        <v>0</v>
      </c>
      <c r="I32" s="597">
        <f t="shared" si="6"/>
        <v>0</v>
      </c>
      <c r="J32" s="596">
        <f t="shared" si="6"/>
        <v>0</v>
      </c>
      <c r="K32" s="598">
        <f t="shared" si="6"/>
        <v>0</v>
      </c>
      <c r="L32" s="321"/>
      <c r="M32" s="601">
        <f>+M20+M26+M28+M30</f>
        <v>0</v>
      </c>
      <c r="N32" s="602">
        <f>IF(I32=0,0,IF(M32=0,0,I32/M32))</f>
        <v>0</v>
      </c>
      <c r="O32" s="602">
        <f>IF(J32=0,0,IF(M32=0,0,J32/M32))</f>
        <v>0</v>
      </c>
      <c r="P32" s="602">
        <f>IF(K32=0,0,IF(M32=0,0,K32/M32))</f>
        <v>0</v>
      </c>
    </row>
    <row r="33" spans="1:17" ht="51.75" customHeight="1" thickBot="1">
      <c r="A33" s="161"/>
      <c r="B33" s="161"/>
      <c r="C33" s="180"/>
      <c r="D33" s="180"/>
      <c r="E33" s="180"/>
      <c r="F33" s="180"/>
      <c r="G33" s="180"/>
      <c r="H33" s="180"/>
      <c r="I33" s="180"/>
      <c r="J33" s="180"/>
      <c r="K33" s="180"/>
      <c r="L33" s="181"/>
      <c r="M33" s="182" t="s">
        <v>66</v>
      </c>
      <c r="N33" s="183"/>
      <c r="O33" s="183"/>
      <c r="P33" s="183"/>
    </row>
    <row r="34" spans="1:17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</row>
  </sheetData>
  <sheetProtection password="E4F1" sheet="1" objects="1" scenarios="1"/>
  <mergeCells count="31">
    <mergeCell ref="P14:P15"/>
    <mergeCell ref="B14:B15"/>
    <mergeCell ref="C14:D14"/>
    <mergeCell ref="E14:F14"/>
    <mergeCell ref="G14:H14"/>
    <mergeCell ref="I14:K14"/>
    <mergeCell ref="O14:O15"/>
    <mergeCell ref="N14:N15"/>
    <mergeCell ref="L13:P13"/>
    <mergeCell ref="C10:D10"/>
    <mergeCell ref="E10:I10"/>
    <mergeCell ref="C11:D11"/>
    <mergeCell ref="E11:I11"/>
    <mergeCell ref="C13:J13"/>
    <mergeCell ref="C7:D7"/>
    <mergeCell ref="E7:I7"/>
    <mergeCell ref="K7:L7"/>
    <mergeCell ref="M7:Q7"/>
    <mergeCell ref="C8:D8"/>
    <mergeCell ref="E8:I8"/>
    <mergeCell ref="K8:L10"/>
    <mergeCell ref="M8:Q10"/>
    <mergeCell ref="C9:D9"/>
    <mergeCell ref="E9:I9"/>
    <mergeCell ref="B1:Q1"/>
    <mergeCell ref="B2:Q3"/>
    <mergeCell ref="N5:O5"/>
    <mergeCell ref="C6:D6"/>
    <mergeCell ref="E6:I6"/>
    <mergeCell ref="K6:L6"/>
    <mergeCell ref="M6:Q6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W101"/>
  <sheetViews>
    <sheetView showGridLines="0" zoomScaleNormal="100" zoomScaleSheetLayoutView="100" workbookViewId="0">
      <selection activeCell="E3" sqref="E3"/>
    </sheetView>
  </sheetViews>
  <sheetFormatPr baseColWidth="10" defaultRowHeight="12.75"/>
  <cols>
    <col min="1" max="1" width="36.5703125" style="457" customWidth="1"/>
    <col min="2" max="2" width="17" style="522" customWidth="1"/>
    <col min="3" max="3" width="37" style="457" customWidth="1"/>
    <col min="4" max="4" width="16.28515625" style="522" customWidth="1"/>
    <col min="5" max="5" width="20.28515625" style="456" customWidth="1"/>
    <col min="6" max="6" width="37.5703125" style="456" customWidth="1"/>
    <col min="7" max="7" width="25.42578125" style="456" customWidth="1"/>
    <col min="8" max="8" width="19.140625" style="456" customWidth="1"/>
    <col min="9" max="9" width="19.5703125" style="456" customWidth="1"/>
    <col min="10" max="23" width="11.42578125" style="456"/>
    <col min="24" max="256" width="11.42578125" style="457"/>
    <col min="257" max="257" width="36.5703125" style="457" customWidth="1"/>
    <col min="258" max="258" width="17" style="457" customWidth="1"/>
    <col min="259" max="259" width="37" style="457" customWidth="1"/>
    <col min="260" max="260" width="16.28515625" style="457" customWidth="1"/>
    <col min="261" max="261" width="20.28515625" style="457" customWidth="1"/>
    <col min="262" max="262" width="37.5703125" style="457" customWidth="1"/>
    <col min="263" max="263" width="25.42578125" style="457" customWidth="1"/>
    <col min="264" max="264" width="19.140625" style="457" customWidth="1"/>
    <col min="265" max="265" width="19.5703125" style="457" customWidth="1"/>
    <col min="266" max="512" width="11.42578125" style="457"/>
    <col min="513" max="513" width="36.5703125" style="457" customWidth="1"/>
    <col min="514" max="514" width="17" style="457" customWidth="1"/>
    <col min="515" max="515" width="37" style="457" customWidth="1"/>
    <col min="516" max="516" width="16.28515625" style="457" customWidth="1"/>
    <col min="517" max="517" width="20.28515625" style="457" customWidth="1"/>
    <col min="518" max="518" width="37.5703125" style="457" customWidth="1"/>
    <col min="519" max="519" width="25.42578125" style="457" customWidth="1"/>
    <col min="520" max="520" width="19.140625" style="457" customWidth="1"/>
    <col min="521" max="521" width="19.5703125" style="457" customWidth="1"/>
    <col min="522" max="768" width="11.42578125" style="457"/>
    <col min="769" max="769" width="36.5703125" style="457" customWidth="1"/>
    <col min="770" max="770" width="17" style="457" customWidth="1"/>
    <col min="771" max="771" width="37" style="457" customWidth="1"/>
    <col min="772" max="772" width="16.28515625" style="457" customWidth="1"/>
    <col min="773" max="773" width="20.28515625" style="457" customWidth="1"/>
    <col min="774" max="774" width="37.5703125" style="457" customWidth="1"/>
    <col min="775" max="775" width="25.42578125" style="457" customWidth="1"/>
    <col min="776" max="776" width="19.140625" style="457" customWidth="1"/>
    <col min="777" max="777" width="19.5703125" style="457" customWidth="1"/>
    <col min="778" max="1024" width="11.42578125" style="457"/>
    <col min="1025" max="1025" width="36.5703125" style="457" customWidth="1"/>
    <col min="1026" max="1026" width="17" style="457" customWidth="1"/>
    <col min="1027" max="1027" width="37" style="457" customWidth="1"/>
    <col min="1028" max="1028" width="16.28515625" style="457" customWidth="1"/>
    <col min="1029" max="1029" width="20.28515625" style="457" customWidth="1"/>
    <col min="1030" max="1030" width="37.5703125" style="457" customWidth="1"/>
    <col min="1031" max="1031" width="25.42578125" style="457" customWidth="1"/>
    <col min="1032" max="1032" width="19.140625" style="457" customWidth="1"/>
    <col min="1033" max="1033" width="19.5703125" style="457" customWidth="1"/>
    <col min="1034" max="1280" width="11.42578125" style="457"/>
    <col min="1281" max="1281" width="36.5703125" style="457" customWidth="1"/>
    <col min="1282" max="1282" width="17" style="457" customWidth="1"/>
    <col min="1283" max="1283" width="37" style="457" customWidth="1"/>
    <col min="1284" max="1284" width="16.28515625" style="457" customWidth="1"/>
    <col min="1285" max="1285" width="20.28515625" style="457" customWidth="1"/>
    <col min="1286" max="1286" width="37.5703125" style="457" customWidth="1"/>
    <col min="1287" max="1287" width="25.42578125" style="457" customWidth="1"/>
    <col min="1288" max="1288" width="19.140625" style="457" customWidth="1"/>
    <col min="1289" max="1289" width="19.5703125" style="457" customWidth="1"/>
    <col min="1290" max="1536" width="11.42578125" style="457"/>
    <col min="1537" max="1537" width="36.5703125" style="457" customWidth="1"/>
    <col min="1538" max="1538" width="17" style="457" customWidth="1"/>
    <col min="1539" max="1539" width="37" style="457" customWidth="1"/>
    <col min="1540" max="1540" width="16.28515625" style="457" customWidth="1"/>
    <col min="1541" max="1541" width="20.28515625" style="457" customWidth="1"/>
    <col min="1542" max="1542" width="37.5703125" style="457" customWidth="1"/>
    <col min="1543" max="1543" width="25.42578125" style="457" customWidth="1"/>
    <col min="1544" max="1544" width="19.140625" style="457" customWidth="1"/>
    <col min="1545" max="1545" width="19.5703125" style="457" customWidth="1"/>
    <col min="1546" max="1792" width="11.42578125" style="457"/>
    <col min="1793" max="1793" width="36.5703125" style="457" customWidth="1"/>
    <col min="1794" max="1794" width="17" style="457" customWidth="1"/>
    <col min="1795" max="1795" width="37" style="457" customWidth="1"/>
    <col min="1796" max="1796" width="16.28515625" style="457" customWidth="1"/>
    <col min="1797" max="1797" width="20.28515625" style="457" customWidth="1"/>
    <col min="1798" max="1798" width="37.5703125" style="457" customWidth="1"/>
    <col min="1799" max="1799" width="25.42578125" style="457" customWidth="1"/>
    <col min="1800" max="1800" width="19.140625" style="457" customWidth="1"/>
    <col min="1801" max="1801" width="19.5703125" style="457" customWidth="1"/>
    <col min="1802" max="2048" width="11.42578125" style="457"/>
    <col min="2049" max="2049" width="36.5703125" style="457" customWidth="1"/>
    <col min="2050" max="2050" width="17" style="457" customWidth="1"/>
    <col min="2051" max="2051" width="37" style="457" customWidth="1"/>
    <col min="2052" max="2052" width="16.28515625" style="457" customWidth="1"/>
    <col min="2053" max="2053" width="20.28515625" style="457" customWidth="1"/>
    <col min="2054" max="2054" width="37.5703125" style="457" customWidth="1"/>
    <col min="2055" max="2055" width="25.42578125" style="457" customWidth="1"/>
    <col min="2056" max="2056" width="19.140625" style="457" customWidth="1"/>
    <col min="2057" max="2057" width="19.5703125" style="457" customWidth="1"/>
    <col min="2058" max="2304" width="11.42578125" style="457"/>
    <col min="2305" max="2305" width="36.5703125" style="457" customWidth="1"/>
    <col min="2306" max="2306" width="17" style="457" customWidth="1"/>
    <col min="2307" max="2307" width="37" style="457" customWidth="1"/>
    <col min="2308" max="2308" width="16.28515625" style="457" customWidth="1"/>
    <col min="2309" max="2309" width="20.28515625" style="457" customWidth="1"/>
    <col min="2310" max="2310" width="37.5703125" style="457" customWidth="1"/>
    <col min="2311" max="2311" width="25.42578125" style="457" customWidth="1"/>
    <col min="2312" max="2312" width="19.140625" style="457" customWidth="1"/>
    <col min="2313" max="2313" width="19.5703125" style="457" customWidth="1"/>
    <col min="2314" max="2560" width="11.42578125" style="457"/>
    <col min="2561" max="2561" width="36.5703125" style="457" customWidth="1"/>
    <col min="2562" max="2562" width="17" style="457" customWidth="1"/>
    <col min="2563" max="2563" width="37" style="457" customWidth="1"/>
    <col min="2564" max="2564" width="16.28515625" style="457" customWidth="1"/>
    <col min="2565" max="2565" width="20.28515625" style="457" customWidth="1"/>
    <col min="2566" max="2566" width="37.5703125" style="457" customWidth="1"/>
    <col min="2567" max="2567" width="25.42578125" style="457" customWidth="1"/>
    <col min="2568" max="2568" width="19.140625" style="457" customWidth="1"/>
    <col min="2569" max="2569" width="19.5703125" style="457" customWidth="1"/>
    <col min="2570" max="2816" width="11.42578125" style="457"/>
    <col min="2817" max="2817" width="36.5703125" style="457" customWidth="1"/>
    <col min="2818" max="2818" width="17" style="457" customWidth="1"/>
    <col min="2819" max="2819" width="37" style="457" customWidth="1"/>
    <col min="2820" max="2820" width="16.28515625" style="457" customWidth="1"/>
    <col min="2821" max="2821" width="20.28515625" style="457" customWidth="1"/>
    <col min="2822" max="2822" width="37.5703125" style="457" customWidth="1"/>
    <col min="2823" max="2823" width="25.42578125" style="457" customWidth="1"/>
    <col min="2824" max="2824" width="19.140625" style="457" customWidth="1"/>
    <col min="2825" max="2825" width="19.5703125" style="457" customWidth="1"/>
    <col min="2826" max="3072" width="11.42578125" style="457"/>
    <col min="3073" max="3073" width="36.5703125" style="457" customWidth="1"/>
    <col min="3074" max="3074" width="17" style="457" customWidth="1"/>
    <col min="3075" max="3075" width="37" style="457" customWidth="1"/>
    <col min="3076" max="3076" width="16.28515625" style="457" customWidth="1"/>
    <col min="3077" max="3077" width="20.28515625" style="457" customWidth="1"/>
    <col min="3078" max="3078" width="37.5703125" style="457" customWidth="1"/>
    <col min="3079" max="3079" width="25.42578125" style="457" customWidth="1"/>
    <col min="3080" max="3080" width="19.140625" style="457" customWidth="1"/>
    <col min="3081" max="3081" width="19.5703125" style="457" customWidth="1"/>
    <col min="3082" max="3328" width="11.42578125" style="457"/>
    <col min="3329" max="3329" width="36.5703125" style="457" customWidth="1"/>
    <col min="3330" max="3330" width="17" style="457" customWidth="1"/>
    <col min="3331" max="3331" width="37" style="457" customWidth="1"/>
    <col min="3332" max="3332" width="16.28515625" style="457" customWidth="1"/>
    <col min="3333" max="3333" width="20.28515625" style="457" customWidth="1"/>
    <col min="3334" max="3334" width="37.5703125" style="457" customWidth="1"/>
    <col min="3335" max="3335" width="25.42578125" style="457" customWidth="1"/>
    <col min="3336" max="3336" width="19.140625" style="457" customWidth="1"/>
    <col min="3337" max="3337" width="19.5703125" style="457" customWidth="1"/>
    <col min="3338" max="3584" width="11.42578125" style="457"/>
    <col min="3585" max="3585" width="36.5703125" style="457" customWidth="1"/>
    <col min="3586" max="3586" width="17" style="457" customWidth="1"/>
    <col min="3587" max="3587" width="37" style="457" customWidth="1"/>
    <col min="3588" max="3588" width="16.28515625" style="457" customWidth="1"/>
    <col min="3589" max="3589" width="20.28515625" style="457" customWidth="1"/>
    <col min="3590" max="3590" width="37.5703125" style="457" customWidth="1"/>
    <col min="3591" max="3591" width="25.42578125" style="457" customWidth="1"/>
    <col min="3592" max="3592" width="19.140625" style="457" customWidth="1"/>
    <col min="3593" max="3593" width="19.5703125" style="457" customWidth="1"/>
    <col min="3594" max="3840" width="11.42578125" style="457"/>
    <col min="3841" max="3841" width="36.5703125" style="457" customWidth="1"/>
    <col min="3842" max="3842" width="17" style="457" customWidth="1"/>
    <col min="3843" max="3843" width="37" style="457" customWidth="1"/>
    <col min="3844" max="3844" width="16.28515625" style="457" customWidth="1"/>
    <col min="3845" max="3845" width="20.28515625" style="457" customWidth="1"/>
    <col min="3846" max="3846" width="37.5703125" style="457" customWidth="1"/>
    <col min="3847" max="3847" width="25.42578125" style="457" customWidth="1"/>
    <col min="3848" max="3848" width="19.140625" style="457" customWidth="1"/>
    <col min="3849" max="3849" width="19.5703125" style="457" customWidth="1"/>
    <col min="3850" max="4096" width="11.42578125" style="457"/>
    <col min="4097" max="4097" width="36.5703125" style="457" customWidth="1"/>
    <col min="4098" max="4098" width="17" style="457" customWidth="1"/>
    <col min="4099" max="4099" width="37" style="457" customWidth="1"/>
    <col min="4100" max="4100" width="16.28515625" style="457" customWidth="1"/>
    <col min="4101" max="4101" width="20.28515625" style="457" customWidth="1"/>
    <col min="4102" max="4102" width="37.5703125" style="457" customWidth="1"/>
    <col min="4103" max="4103" width="25.42578125" style="457" customWidth="1"/>
    <col min="4104" max="4104" width="19.140625" style="457" customWidth="1"/>
    <col min="4105" max="4105" width="19.5703125" style="457" customWidth="1"/>
    <col min="4106" max="4352" width="11.42578125" style="457"/>
    <col min="4353" max="4353" width="36.5703125" style="457" customWidth="1"/>
    <col min="4354" max="4354" width="17" style="457" customWidth="1"/>
    <col min="4355" max="4355" width="37" style="457" customWidth="1"/>
    <col min="4356" max="4356" width="16.28515625" style="457" customWidth="1"/>
    <col min="4357" max="4357" width="20.28515625" style="457" customWidth="1"/>
    <col min="4358" max="4358" width="37.5703125" style="457" customWidth="1"/>
    <col min="4359" max="4359" width="25.42578125" style="457" customWidth="1"/>
    <col min="4360" max="4360" width="19.140625" style="457" customWidth="1"/>
    <col min="4361" max="4361" width="19.5703125" style="457" customWidth="1"/>
    <col min="4362" max="4608" width="11.42578125" style="457"/>
    <col min="4609" max="4609" width="36.5703125" style="457" customWidth="1"/>
    <col min="4610" max="4610" width="17" style="457" customWidth="1"/>
    <col min="4611" max="4611" width="37" style="457" customWidth="1"/>
    <col min="4612" max="4612" width="16.28515625" style="457" customWidth="1"/>
    <col min="4613" max="4613" width="20.28515625" style="457" customWidth="1"/>
    <col min="4614" max="4614" width="37.5703125" style="457" customWidth="1"/>
    <col min="4615" max="4615" width="25.42578125" style="457" customWidth="1"/>
    <col min="4616" max="4616" width="19.140625" style="457" customWidth="1"/>
    <col min="4617" max="4617" width="19.5703125" style="457" customWidth="1"/>
    <col min="4618" max="4864" width="11.42578125" style="457"/>
    <col min="4865" max="4865" width="36.5703125" style="457" customWidth="1"/>
    <col min="4866" max="4866" width="17" style="457" customWidth="1"/>
    <col min="4867" max="4867" width="37" style="457" customWidth="1"/>
    <col min="4868" max="4868" width="16.28515625" style="457" customWidth="1"/>
    <col min="4869" max="4869" width="20.28515625" style="457" customWidth="1"/>
    <col min="4870" max="4870" width="37.5703125" style="457" customWidth="1"/>
    <col min="4871" max="4871" width="25.42578125" style="457" customWidth="1"/>
    <col min="4872" max="4872" width="19.140625" style="457" customWidth="1"/>
    <col min="4873" max="4873" width="19.5703125" style="457" customWidth="1"/>
    <col min="4874" max="5120" width="11.42578125" style="457"/>
    <col min="5121" max="5121" width="36.5703125" style="457" customWidth="1"/>
    <col min="5122" max="5122" width="17" style="457" customWidth="1"/>
    <col min="5123" max="5123" width="37" style="457" customWidth="1"/>
    <col min="5124" max="5124" width="16.28515625" style="457" customWidth="1"/>
    <col min="5125" max="5125" width="20.28515625" style="457" customWidth="1"/>
    <col min="5126" max="5126" width="37.5703125" style="457" customWidth="1"/>
    <col min="5127" max="5127" width="25.42578125" style="457" customWidth="1"/>
    <col min="5128" max="5128" width="19.140625" style="457" customWidth="1"/>
    <col min="5129" max="5129" width="19.5703125" style="457" customWidth="1"/>
    <col min="5130" max="5376" width="11.42578125" style="457"/>
    <col min="5377" max="5377" width="36.5703125" style="457" customWidth="1"/>
    <col min="5378" max="5378" width="17" style="457" customWidth="1"/>
    <col min="5379" max="5379" width="37" style="457" customWidth="1"/>
    <col min="5380" max="5380" width="16.28515625" style="457" customWidth="1"/>
    <col min="5381" max="5381" width="20.28515625" style="457" customWidth="1"/>
    <col min="5382" max="5382" width="37.5703125" style="457" customWidth="1"/>
    <col min="5383" max="5383" width="25.42578125" style="457" customWidth="1"/>
    <col min="5384" max="5384" width="19.140625" style="457" customWidth="1"/>
    <col min="5385" max="5385" width="19.5703125" style="457" customWidth="1"/>
    <col min="5386" max="5632" width="11.42578125" style="457"/>
    <col min="5633" max="5633" width="36.5703125" style="457" customWidth="1"/>
    <col min="5634" max="5634" width="17" style="457" customWidth="1"/>
    <col min="5635" max="5635" width="37" style="457" customWidth="1"/>
    <col min="5636" max="5636" width="16.28515625" style="457" customWidth="1"/>
    <col min="5637" max="5637" width="20.28515625" style="457" customWidth="1"/>
    <col min="5638" max="5638" width="37.5703125" style="457" customWidth="1"/>
    <col min="5639" max="5639" width="25.42578125" style="457" customWidth="1"/>
    <col min="5640" max="5640" width="19.140625" style="457" customWidth="1"/>
    <col min="5641" max="5641" width="19.5703125" style="457" customWidth="1"/>
    <col min="5642" max="5888" width="11.42578125" style="457"/>
    <col min="5889" max="5889" width="36.5703125" style="457" customWidth="1"/>
    <col min="5890" max="5890" width="17" style="457" customWidth="1"/>
    <col min="5891" max="5891" width="37" style="457" customWidth="1"/>
    <col min="5892" max="5892" width="16.28515625" style="457" customWidth="1"/>
    <col min="5893" max="5893" width="20.28515625" style="457" customWidth="1"/>
    <col min="5894" max="5894" width="37.5703125" style="457" customWidth="1"/>
    <col min="5895" max="5895" width="25.42578125" style="457" customWidth="1"/>
    <col min="5896" max="5896" width="19.140625" style="457" customWidth="1"/>
    <col min="5897" max="5897" width="19.5703125" style="457" customWidth="1"/>
    <col min="5898" max="6144" width="11.42578125" style="457"/>
    <col min="6145" max="6145" width="36.5703125" style="457" customWidth="1"/>
    <col min="6146" max="6146" width="17" style="457" customWidth="1"/>
    <col min="6147" max="6147" width="37" style="457" customWidth="1"/>
    <col min="6148" max="6148" width="16.28515625" style="457" customWidth="1"/>
    <col min="6149" max="6149" width="20.28515625" style="457" customWidth="1"/>
    <col min="6150" max="6150" width="37.5703125" style="457" customWidth="1"/>
    <col min="6151" max="6151" width="25.42578125" style="457" customWidth="1"/>
    <col min="6152" max="6152" width="19.140625" style="457" customWidth="1"/>
    <col min="6153" max="6153" width="19.5703125" style="457" customWidth="1"/>
    <col min="6154" max="6400" width="11.42578125" style="457"/>
    <col min="6401" max="6401" width="36.5703125" style="457" customWidth="1"/>
    <col min="6402" max="6402" width="17" style="457" customWidth="1"/>
    <col min="6403" max="6403" width="37" style="457" customWidth="1"/>
    <col min="6404" max="6404" width="16.28515625" style="457" customWidth="1"/>
    <col min="6405" max="6405" width="20.28515625" style="457" customWidth="1"/>
    <col min="6406" max="6406" width="37.5703125" style="457" customWidth="1"/>
    <col min="6407" max="6407" width="25.42578125" style="457" customWidth="1"/>
    <col min="6408" max="6408" width="19.140625" style="457" customWidth="1"/>
    <col min="6409" max="6409" width="19.5703125" style="457" customWidth="1"/>
    <col min="6410" max="6656" width="11.42578125" style="457"/>
    <col min="6657" max="6657" width="36.5703125" style="457" customWidth="1"/>
    <col min="6658" max="6658" width="17" style="457" customWidth="1"/>
    <col min="6659" max="6659" width="37" style="457" customWidth="1"/>
    <col min="6660" max="6660" width="16.28515625" style="457" customWidth="1"/>
    <col min="6661" max="6661" width="20.28515625" style="457" customWidth="1"/>
    <col min="6662" max="6662" width="37.5703125" style="457" customWidth="1"/>
    <col min="6663" max="6663" width="25.42578125" style="457" customWidth="1"/>
    <col min="6664" max="6664" width="19.140625" style="457" customWidth="1"/>
    <col min="6665" max="6665" width="19.5703125" style="457" customWidth="1"/>
    <col min="6666" max="6912" width="11.42578125" style="457"/>
    <col min="6913" max="6913" width="36.5703125" style="457" customWidth="1"/>
    <col min="6914" max="6914" width="17" style="457" customWidth="1"/>
    <col min="6915" max="6915" width="37" style="457" customWidth="1"/>
    <col min="6916" max="6916" width="16.28515625" style="457" customWidth="1"/>
    <col min="6917" max="6917" width="20.28515625" style="457" customWidth="1"/>
    <col min="6918" max="6918" width="37.5703125" style="457" customWidth="1"/>
    <col min="6919" max="6919" width="25.42578125" style="457" customWidth="1"/>
    <col min="6920" max="6920" width="19.140625" style="457" customWidth="1"/>
    <col min="6921" max="6921" width="19.5703125" style="457" customWidth="1"/>
    <col min="6922" max="7168" width="11.42578125" style="457"/>
    <col min="7169" max="7169" width="36.5703125" style="457" customWidth="1"/>
    <col min="7170" max="7170" width="17" style="457" customWidth="1"/>
    <col min="7171" max="7171" width="37" style="457" customWidth="1"/>
    <col min="7172" max="7172" width="16.28515625" style="457" customWidth="1"/>
    <col min="7173" max="7173" width="20.28515625" style="457" customWidth="1"/>
    <col min="7174" max="7174" width="37.5703125" style="457" customWidth="1"/>
    <col min="7175" max="7175" width="25.42578125" style="457" customWidth="1"/>
    <col min="7176" max="7176" width="19.140625" style="457" customWidth="1"/>
    <col min="7177" max="7177" width="19.5703125" style="457" customWidth="1"/>
    <col min="7178" max="7424" width="11.42578125" style="457"/>
    <col min="7425" max="7425" width="36.5703125" style="457" customWidth="1"/>
    <col min="7426" max="7426" width="17" style="457" customWidth="1"/>
    <col min="7427" max="7427" width="37" style="457" customWidth="1"/>
    <col min="7428" max="7428" width="16.28515625" style="457" customWidth="1"/>
    <col min="7429" max="7429" width="20.28515625" style="457" customWidth="1"/>
    <col min="7430" max="7430" width="37.5703125" style="457" customWidth="1"/>
    <col min="7431" max="7431" width="25.42578125" style="457" customWidth="1"/>
    <col min="7432" max="7432" width="19.140625" style="457" customWidth="1"/>
    <col min="7433" max="7433" width="19.5703125" style="457" customWidth="1"/>
    <col min="7434" max="7680" width="11.42578125" style="457"/>
    <col min="7681" max="7681" width="36.5703125" style="457" customWidth="1"/>
    <col min="7682" max="7682" width="17" style="457" customWidth="1"/>
    <col min="7683" max="7683" width="37" style="457" customWidth="1"/>
    <col min="7684" max="7684" width="16.28515625" style="457" customWidth="1"/>
    <col min="7685" max="7685" width="20.28515625" style="457" customWidth="1"/>
    <col min="7686" max="7686" width="37.5703125" style="457" customWidth="1"/>
    <col min="7687" max="7687" width="25.42578125" style="457" customWidth="1"/>
    <col min="7688" max="7688" width="19.140625" style="457" customWidth="1"/>
    <col min="7689" max="7689" width="19.5703125" style="457" customWidth="1"/>
    <col min="7690" max="7936" width="11.42578125" style="457"/>
    <col min="7937" max="7937" width="36.5703125" style="457" customWidth="1"/>
    <col min="7938" max="7938" width="17" style="457" customWidth="1"/>
    <col min="7939" max="7939" width="37" style="457" customWidth="1"/>
    <col min="7940" max="7940" width="16.28515625" style="457" customWidth="1"/>
    <col min="7941" max="7941" width="20.28515625" style="457" customWidth="1"/>
    <col min="7942" max="7942" width="37.5703125" style="457" customWidth="1"/>
    <col min="7943" max="7943" width="25.42578125" style="457" customWidth="1"/>
    <col min="7944" max="7944" width="19.140625" style="457" customWidth="1"/>
    <col min="7945" max="7945" width="19.5703125" style="457" customWidth="1"/>
    <col min="7946" max="8192" width="11.42578125" style="457"/>
    <col min="8193" max="8193" width="36.5703125" style="457" customWidth="1"/>
    <col min="8194" max="8194" width="17" style="457" customWidth="1"/>
    <col min="8195" max="8195" width="37" style="457" customWidth="1"/>
    <col min="8196" max="8196" width="16.28515625" style="457" customWidth="1"/>
    <col min="8197" max="8197" width="20.28515625" style="457" customWidth="1"/>
    <col min="8198" max="8198" width="37.5703125" style="457" customWidth="1"/>
    <col min="8199" max="8199" width="25.42578125" style="457" customWidth="1"/>
    <col min="8200" max="8200" width="19.140625" style="457" customWidth="1"/>
    <col min="8201" max="8201" width="19.5703125" style="457" customWidth="1"/>
    <col min="8202" max="8448" width="11.42578125" style="457"/>
    <col min="8449" max="8449" width="36.5703125" style="457" customWidth="1"/>
    <col min="8450" max="8450" width="17" style="457" customWidth="1"/>
    <col min="8451" max="8451" width="37" style="457" customWidth="1"/>
    <col min="8452" max="8452" width="16.28515625" style="457" customWidth="1"/>
    <col min="8453" max="8453" width="20.28515625" style="457" customWidth="1"/>
    <col min="8454" max="8454" width="37.5703125" style="457" customWidth="1"/>
    <col min="8455" max="8455" width="25.42578125" style="457" customWidth="1"/>
    <col min="8456" max="8456" width="19.140625" style="457" customWidth="1"/>
    <col min="8457" max="8457" width="19.5703125" style="457" customWidth="1"/>
    <col min="8458" max="8704" width="11.42578125" style="457"/>
    <col min="8705" max="8705" width="36.5703125" style="457" customWidth="1"/>
    <col min="8706" max="8706" width="17" style="457" customWidth="1"/>
    <col min="8707" max="8707" width="37" style="457" customWidth="1"/>
    <col min="8708" max="8708" width="16.28515625" style="457" customWidth="1"/>
    <col min="8709" max="8709" width="20.28515625" style="457" customWidth="1"/>
    <col min="8710" max="8710" width="37.5703125" style="457" customWidth="1"/>
    <col min="8711" max="8711" width="25.42578125" style="457" customWidth="1"/>
    <col min="8712" max="8712" width="19.140625" style="457" customWidth="1"/>
    <col min="8713" max="8713" width="19.5703125" style="457" customWidth="1"/>
    <col min="8714" max="8960" width="11.42578125" style="457"/>
    <col min="8961" max="8961" width="36.5703125" style="457" customWidth="1"/>
    <col min="8962" max="8962" width="17" style="457" customWidth="1"/>
    <col min="8963" max="8963" width="37" style="457" customWidth="1"/>
    <col min="8964" max="8964" width="16.28515625" style="457" customWidth="1"/>
    <col min="8965" max="8965" width="20.28515625" style="457" customWidth="1"/>
    <col min="8966" max="8966" width="37.5703125" style="457" customWidth="1"/>
    <col min="8967" max="8967" width="25.42578125" style="457" customWidth="1"/>
    <col min="8968" max="8968" width="19.140625" style="457" customWidth="1"/>
    <col min="8969" max="8969" width="19.5703125" style="457" customWidth="1"/>
    <col min="8970" max="9216" width="11.42578125" style="457"/>
    <col min="9217" max="9217" width="36.5703125" style="457" customWidth="1"/>
    <col min="9218" max="9218" width="17" style="457" customWidth="1"/>
    <col min="9219" max="9219" width="37" style="457" customWidth="1"/>
    <col min="9220" max="9220" width="16.28515625" style="457" customWidth="1"/>
    <col min="9221" max="9221" width="20.28515625" style="457" customWidth="1"/>
    <col min="9222" max="9222" width="37.5703125" style="457" customWidth="1"/>
    <col min="9223" max="9223" width="25.42578125" style="457" customWidth="1"/>
    <col min="9224" max="9224" width="19.140625" style="457" customWidth="1"/>
    <col min="9225" max="9225" width="19.5703125" style="457" customWidth="1"/>
    <col min="9226" max="9472" width="11.42578125" style="457"/>
    <col min="9473" max="9473" width="36.5703125" style="457" customWidth="1"/>
    <col min="9474" max="9474" width="17" style="457" customWidth="1"/>
    <col min="9475" max="9475" width="37" style="457" customWidth="1"/>
    <col min="9476" max="9476" width="16.28515625" style="457" customWidth="1"/>
    <col min="9477" max="9477" width="20.28515625" style="457" customWidth="1"/>
    <col min="9478" max="9478" width="37.5703125" style="457" customWidth="1"/>
    <col min="9479" max="9479" width="25.42578125" style="457" customWidth="1"/>
    <col min="9480" max="9480" width="19.140625" style="457" customWidth="1"/>
    <col min="9481" max="9481" width="19.5703125" style="457" customWidth="1"/>
    <col min="9482" max="9728" width="11.42578125" style="457"/>
    <col min="9729" max="9729" width="36.5703125" style="457" customWidth="1"/>
    <col min="9730" max="9730" width="17" style="457" customWidth="1"/>
    <col min="9731" max="9731" width="37" style="457" customWidth="1"/>
    <col min="9732" max="9732" width="16.28515625" style="457" customWidth="1"/>
    <col min="9733" max="9733" width="20.28515625" style="457" customWidth="1"/>
    <col min="9734" max="9734" width="37.5703125" style="457" customWidth="1"/>
    <col min="9735" max="9735" width="25.42578125" style="457" customWidth="1"/>
    <col min="9736" max="9736" width="19.140625" style="457" customWidth="1"/>
    <col min="9737" max="9737" width="19.5703125" style="457" customWidth="1"/>
    <col min="9738" max="9984" width="11.42578125" style="457"/>
    <col min="9985" max="9985" width="36.5703125" style="457" customWidth="1"/>
    <col min="9986" max="9986" width="17" style="457" customWidth="1"/>
    <col min="9987" max="9987" width="37" style="457" customWidth="1"/>
    <col min="9988" max="9988" width="16.28515625" style="457" customWidth="1"/>
    <col min="9989" max="9989" width="20.28515625" style="457" customWidth="1"/>
    <col min="9990" max="9990" width="37.5703125" style="457" customWidth="1"/>
    <col min="9991" max="9991" width="25.42578125" style="457" customWidth="1"/>
    <col min="9992" max="9992" width="19.140625" style="457" customWidth="1"/>
    <col min="9993" max="9993" width="19.5703125" style="457" customWidth="1"/>
    <col min="9994" max="10240" width="11.42578125" style="457"/>
    <col min="10241" max="10241" width="36.5703125" style="457" customWidth="1"/>
    <col min="10242" max="10242" width="17" style="457" customWidth="1"/>
    <col min="10243" max="10243" width="37" style="457" customWidth="1"/>
    <col min="10244" max="10244" width="16.28515625" style="457" customWidth="1"/>
    <col min="10245" max="10245" width="20.28515625" style="457" customWidth="1"/>
    <col min="10246" max="10246" width="37.5703125" style="457" customWidth="1"/>
    <col min="10247" max="10247" width="25.42578125" style="457" customWidth="1"/>
    <col min="10248" max="10248" width="19.140625" style="457" customWidth="1"/>
    <col min="10249" max="10249" width="19.5703125" style="457" customWidth="1"/>
    <col min="10250" max="10496" width="11.42578125" style="457"/>
    <col min="10497" max="10497" width="36.5703125" style="457" customWidth="1"/>
    <col min="10498" max="10498" width="17" style="457" customWidth="1"/>
    <col min="10499" max="10499" width="37" style="457" customWidth="1"/>
    <col min="10500" max="10500" width="16.28515625" style="457" customWidth="1"/>
    <col min="10501" max="10501" width="20.28515625" style="457" customWidth="1"/>
    <col min="10502" max="10502" width="37.5703125" style="457" customWidth="1"/>
    <col min="10503" max="10503" width="25.42578125" style="457" customWidth="1"/>
    <col min="10504" max="10504" width="19.140625" style="457" customWidth="1"/>
    <col min="10505" max="10505" width="19.5703125" style="457" customWidth="1"/>
    <col min="10506" max="10752" width="11.42578125" style="457"/>
    <col min="10753" max="10753" width="36.5703125" style="457" customWidth="1"/>
    <col min="10754" max="10754" width="17" style="457" customWidth="1"/>
    <col min="10755" max="10755" width="37" style="457" customWidth="1"/>
    <col min="10756" max="10756" width="16.28515625" style="457" customWidth="1"/>
    <col min="10757" max="10757" width="20.28515625" style="457" customWidth="1"/>
    <col min="10758" max="10758" width="37.5703125" style="457" customWidth="1"/>
    <col min="10759" max="10759" width="25.42578125" style="457" customWidth="1"/>
    <col min="10760" max="10760" width="19.140625" style="457" customWidth="1"/>
    <col min="10761" max="10761" width="19.5703125" style="457" customWidth="1"/>
    <col min="10762" max="11008" width="11.42578125" style="457"/>
    <col min="11009" max="11009" width="36.5703125" style="457" customWidth="1"/>
    <col min="11010" max="11010" width="17" style="457" customWidth="1"/>
    <col min="11011" max="11011" width="37" style="457" customWidth="1"/>
    <col min="11012" max="11012" width="16.28515625" style="457" customWidth="1"/>
    <col min="11013" max="11013" width="20.28515625" style="457" customWidth="1"/>
    <col min="11014" max="11014" width="37.5703125" style="457" customWidth="1"/>
    <col min="11015" max="11015" width="25.42578125" style="457" customWidth="1"/>
    <col min="11016" max="11016" width="19.140625" style="457" customWidth="1"/>
    <col min="11017" max="11017" width="19.5703125" style="457" customWidth="1"/>
    <col min="11018" max="11264" width="11.42578125" style="457"/>
    <col min="11265" max="11265" width="36.5703125" style="457" customWidth="1"/>
    <col min="11266" max="11266" width="17" style="457" customWidth="1"/>
    <col min="11267" max="11267" width="37" style="457" customWidth="1"/>
    <col min="11268" max="11268" width="16.28515625" style="457" customWidth="1"/>
    <col min="11269" max="11269" width="20.28515625" style="457" customWidth="1"/>
    <col min="11270" max="11270" width="37.5703125" style="457" customWidth="1"/>
    <col min="11271" max="11271" width="25.42578125" style="457" customWidth="1"/>
    <col min="11272" max="11272" width="19.140625" style="457" customWidth="1"/>
    <col min="11273" max="11273" width="19.5703125" style="457" customWidth="1"/>
    <col min="11274" max="11520" width="11.42578125" style="457"/>
    <col min="11521" max="11521" width="36.5703125" style="457" customWidth="1"/>
    <col min="11522" max="11522" width="17" style="457" customWidth="1"/>
    <col min="11523" max="11523" width="37" style="457" customWidth="1"/>
    <col min="11524" max="11524" width="16.28515625" style="457" customWidth="1"/>
    <col min="11525" max="11525" width="20.28515625" style="457" customWidth="1"/>
    <col min="11526" max="11526" width="37.5703125" style="457" customWidth="1"/>
    <col min="11527" max="11527" width="25.42578125" style="457" customWidth="1"/>
    <col min="11528" max="11528" width="19.140625" style="457" customWidth="1"/>
    <col min="11529" max="11529" width="19.5703125" style="457" customWidth="1"/>
    <col min="11530" max="11776" width="11.42578125" style="457"/>
    <col min="11777" max="11777" width="36.5703125" style="457" customWidth="1"/>
    <col min="11778" max="11778" width="17" style="457" customWidth="1"/>
    <col min="11779" max="11779" width="37" style="457" customWidth="1"/>
    <col min="11780" max="11780" width="16.28515625" style="457" customWidth="1"/>
    <col min="11781" max="11781" width="20.28515625" style="457" customWidth="1"/>
    <col min="11782" max="11782" width="37.5703125" style="457" customWidth="1"/>
    <col min="11783" max="11783" width="25.42578125" style="457" customWidth="1"/>
    <col min="11784" max="11784" width="19.140625" style="457" customWidth="1"/>
    <col min="11785" max="11785" width="19.5703125" style="457" customWidth="1"/>
    <col min="11786" max="12032" width="11.42578125" style="457"/>
    <col min="12033" max="12033" width="36.5703125" style="457" customWidth="1"/>
    <col min="12034" max="12034" width="17" style="457" customWidth="1"/>
    <col min="12035" max="12035" width="37" style="457" customWidth="1"/>
    <col min="12036" max="12036" width="16.28515625" style="457" customWidth="1"/>
    <col min="12037" max="12037" width="20.28515625" style="457" customWidth="1"/>
    <col min="12038" max="12038" width="37.5703125" style="457" customWidth="1"/>
    <col min="12039" max="12039" width="25.42578125" style="457" customWidth="1"/>
    <col min="12040" max="12040" width="19.140625" style="457" customWidth="1"/>
    <col min="12041" max="12041" width="19.5703125" style="457" customWidth="1"/>
    <col min="12042" max="12288" width="11.42578125" style="457"/>
    <col min="12289" max="12289" width="36.5703125" style="457" customWidth="1"/>
    <col min="12290" max="12290" width="17" style="457" customWidth="1"/>
    <col min="12291" max="12291" width="37" style="457" customWidth="1"/>
    <col min="12292" max="12292" width="16.28515625" style="457" customWidth="1"/>
    <col min="12293" max="12293" width="20.28515625" style="457" customWidth="1"/>
    <col min="12294" max="12294" width="37.5703125" style="457" customWidth="1"/>
    <col min="12295" max="12295" width="25.42578125" style="457" customWidth="1"/>
    <col min="12296" max="12296" width="19.140625" style="457" customWidth="1"/>
    <col min="12297" max="12297" width="19.5703125" style="457" customWidth="1"/>
    <col min="12298" max="12544" width="11.42578125" style="457"/>
    <col min="12545" max="12545" width="36.5703125" style="457" customWidth="1"/>
    <col min="12546" max="12546" width="17" style="457" customWidth="1"/>
    <col min="12547" max="12547" width="37" style="457" customWidth="1"/>
    <col min="12548" max="12548" width="16.28515625" style="457" customWidth="1"/>
    <col min="12549" max="12549" width="20.28515625" style="457" customWidth="1"/>
    <col min="12550" max="12550" width="37.5703125" style="457" customWidth="1"/>
    <col min="12551" max="12551" width="25.42578125" style="457" customWidth="1"/>
    <col min="12552" max="12552" width="19.140625" style="457" customWidth="1"/>
    <col min="12553" max="12553" width="19.5703125" style="457" customWidth="1"/>
    <col min="12554" max="12800" width="11.42578125" style="457"/>
    <col min="12801" max="12801" width="36.5703125" style="457" customWidth="1"/>
    <col min="12802" max="12802" width="17" style="457" customWidth="1"/>
    <col min="12803" max="12803" width="37" style="457" customWidth="1"/>
    <col min="12804" max="12804" width="16.28515625" style="457" customWidth="1"/>
    <col min="12805" max="12805" width="20.28515625" style="457" customWidth="1"/>
    <col min="12806" max="12806" width="37.5703125" style="457" customWidth="1"/>
    <col min="12807" max="12807" width="25.42578125" style="457" customWidth="1"/>
    <col min="12808" max="12808" width="19.140625" style="457" customWidth="1"/>
    <col min="12809" max="12809" width="19.5703125" style="457" customWidth="1"/>
    <col min="12810" max="13056" width="11.42578125" style="457"/>
    <col min="13057" max="13057" width="36.5703125" style="457" customWidth="1"/>
    <col min="13058" max="13058" width="17" style="457" customWidth="1"/>
    <col min="13059" max="13059" width="37" style="457" customWidth="1"/>
    <col min="13060" max="13060" width="16.28515625" style="457" customWidth="1"/>
    <col min="13061" max="13061" width="20.28515625" style="457" customWidth="1"/>
    <col min="13062" max="13062" width="37.5703125" style="457" customWidth="1"/>
    <col min="13063" max="13063" width="25.42578125" style="457" customWidth="1"/>
    <col min="13064" max="13064" width="19.140625" style="457" customWidth="1"/>
    <col min="13065" max="13065" width="19.5703125" style="457" customWidth="1"/>
    <col min="13066" max="13312" width="11.42578125" style="457"/>
    <col min="13313" max="13313" width="36.5703125" style="457" customWidth="1"/>
    <col min="13314" max="13314" width="17" style="457" customWidth="1"/>
    <col min="13315" max="13315" width="37" style="457" customWidth="1"/>
    <col min="13316" max="13316" width="16.28515625" style="457" customWidth="1"/>
    <col min="13317" max="13317" width="20.28515625" style="457" customWidth="1"/>
    <col min="13318" max="13318" width="37.5703125" style="457" customWidth="1"/>
    <col min="13319" max="13319" width="25.42578125" style="457" customWidth="1"/>
    <col min="13320" max="13320" width="19.140625" style="457" customWidth="1"/>
    <col min="13321" max="13321" width="19.5703125" style="457" customWidth="1"/>
    <col min="13322" max="13568" width="11.42578125" style="457"/>
    <col min="13569" max="13569" width="36.5703125" style="457" customWidth="1"/>
    <col min="13570" max="13570" width="17" style="457" customWidth="1"/>
    <col min="13571" max="13571" width="37" style="457" customWidth="1"/>
    <col min="13572" max="13572" width="16.28515625" style="457" customWidth="1"/>
    <col min="13573" max="13573" width="20.28515625" style="457" customWidth="1"/>
    <col min="13574" max="13574" width="37.5703125" style="457" customWidth="1"/>
    <col min="13575" max="13575" width="25.42578125" style="457" customWidth="1"/>
    <col min="13576" max="13576" width="19.140625" style="457" customWidth="1"/>
    <col min="13577" max="13577" width="19.5703125" style="457" customWidth="1"/>
    <col min="13578" max="13824" width="11.42578125" style="457"/>
    <col min="13825" max="13825" width="36.5703125" style="457" customWidth="1"/>
    <col min="13826" max="13826" width="17" style="457" customWidth="1"/>
    <col min="13827" max="13827" width="37" style="457" customWidth="1"/>
    <col min="13828" max="13828" width="16.28515625" style="457" customWidth="1"/>
    <col min="13829" max="13829" width="20.28515625" style="457" customWidth="1"/>
    <col min="13830" max="13830" width="37.5703125" style="457" customWidth="1"/>
    <col min="13831" max="13831" width="25.42578125" style="457" customWidth="1"/>
    <col min="13832" max="13832" width="19.140625" style="457" customWidth="1"/>
    <col min="13833" max="13833" width="19.5703125" style="457" customWidth="1"/>
    <col min="13834" max="14080" width="11.42578125" style="457"/>
    <col min="14081" max="14081" width="36.5703125" style="457" customWidth="1"/>
    <col min="14082" max="14082" width="17" style="457" customWidth="1"/>
    <col min="14083" max="14083" width="37" style="457" customWidth="1"/>
    <col min="14084" max="14084" width="16.28515625" style="457" customWidth="1"/>
    <col min="14085" max="14085" width="20.28515625" style="457" customWidth="1"/>
    <col min="14086" max="14086" width="37.5703125" style="457" customWidth="1"/>
    <col min="14087" max="14087" width="25.42578125" style="457" customWidth="1"/>
    <col min="14088" max="14088" width="19.140625" style="457" customWidth="1"/>
    <col min="14089" max="14089" width="19.5703125" style="457" customWidth="1"/>
    <col min="14090" max="14336" width="11.42578125" style="457"/>
    <col min="14337" max="14337" width="36.5703125" style="457" customWidth="1"/>
    <col min="14338" max="14338" width="17" style="457" customWidth="1"/>
    <col min="14339" max="14339" width="37" style="457" customWidth="1"/>
    <col min="14340" max="14340" width="16.28515625" style="457" customWidth="1"/>
    <col min="14341" max="14341" width="20.28515625" style="457" customWidth="1"/>
    <col min="14342" max="14342" width="37.5703125" style="457" customWidth="1"/>
    <col min="14343" max="14343" width="25.42578125" style="457" customWidth="1"/>
    <col min="14344" max="14344" width="19.140625" style="457" customWidth="1"/>
    <col min="14345" max="14345" width="19.5703125" style="457" customWidth="1"/>
    <col min="14346" max="14592" width="11.42578125" style="457"/>
    <col min="14593" max="14593" width="36.5703125" style="457" customWidth="1"/>
    <col min="14594" max="14594" width="17" style="457" customWidth="1"/>
    <col min="14595" max="14595" width="37" style="457" customWidth="1"/>
    <col min="14596" max="14596" width="16.28515625" style="457" customWidth="1"/>
    <col min="14597" max="14597" width="20.28515625" style="457" customWidth="1"/>
    <col min="14598" max="14598" width="37.5703125" style="457" customWidth="1"/>
    <col min="14599" max="14599" width="25.42578125" style="457" customWidth="1"/>
    <col min="14600" max="14600" width="19.140625" style="457" customWidth="1"/>
    <col min="14601" max="14601" width="19.5703125" style="457" customWidth="1"/>
    <col min="14602" max="14848" width="11.42578125" style="457"/>
    <col min="14849" max="14849" width="36.5703125" style="457" customWidth="1"/>
    <col min="14850" max="14850" width="17" style="457" customWidth="1"/>
    <col min="14851" max="14851" width="37" style="457" customWidth="1"/>
    <col min="14852" max="14852" width="16.28515625" style="457" customWidth="1"/>
    <col min="14853" max="14853" width="20.28515625" style="457" customWidth="1"/>
    <col min="14854" max="14854" width="37.5703125" style="457" customWidth="1"/>
    <col min="14855" max="14855" width="25.42578125" style="457" customWidth="1"/>
    <col min="14856" max="14856" width="19.140625" style="457" customWidth="1"/>
    <col min="14857" max="14857" width="19.5703125" style="457" customWidth="1"/>
    <col min="14858" max="15104" width="11.42578125" style="457"/>
    <col min="15105" max="15105" width="36.5703125" style="457" customWidth="1"/>
    <col min="15106" max="15106" width="17" style="457" customWidth="1"/>
    <col min="15107" max="15107" width="37" style="457" customWidth="1"/>
    <col min="15108" max="15108" width="16.28515625" style="457" customWidth="1"/>
    <col min="15109" max="15109" width="20.28515625" style="457" customWidth="1"/>
    <col min="15110" max="15110" width="37.5703125" style="457" customWidth="1"/>
    <col min="15111" max="15111" width="25.42578125" style="457" customWidth="1"/>
    <col min="15112" max="15112" width="19.140625" style="457" customWidth="1"/>
    <col min="15113" max="15113" width="19.5703125" style="457" customWidth="1"/>
    <col min="15114" max="15360" width="11.42578125" style="457"/>
    <col min="15361" max="15361" width="36.5703125" style="457" customWidth="1"/>
    <col min="15362" max="15362" width="17" style="457" customWidth="1"/>
    <col min="15363" max="15363" width="37" style="457" customWidth="1"/>
    <col min="15364" max="15364" width="16.28515625" style="457" customWidth="1"/>
    <col min="15365" max="15365" width="20.28515625" style="457" customWidth="1"/>
    <col min="15366" max="15366" width="37.5703125" style="457" customWidth="1"/>
    <col min="15367" max="15367" width="25.42578125" style="457" customWidth="1"/>
    <col min="15368" max="15368" width="19.140625" style="457" customWidth="1"/>
    <col min="15369" max="15369" width="19.5703125" style="457" customWidth="1"/>
    <col min="15370" max="15616" width="11.42578125" style="457"/>
    <col min="15617" max="15617" width="36.5703125" style="457" customWidth="1"/>
    <col min="15618" max="15618" width="17" style="457" customWidth="1"/>
    <col min="15619" max="15619" width="37" style="457" customWidth="1"/>
    <col min="15620" max="15620" width="16.28515625" style="457" customWidth="1"/>
    <col min="15621" max="15621" width="20.28515625" style="457" customWidth="1"/>
    <col min="15622" max="15622" width="37.5703125" style="457" customWidth="1"/>
    <col min="15623" max="15623" width="25.42578125" style="457" customWidth="1"/>
    <col min="15624" max="15624" width="19.140625" style="457" customWidth="1"/>
    <col min="15625" max="15625" width="19.5703125" style="457" customWidth="1"/>
    <col min="15626" max="15872" width="11.42578125" style="457"/>
    <col min="15873" max="15873" width="36.5703125" style="457" customWidth="1"/>
    <col min="15874" max="15874" width="17" style="457" customWidth="1"/>
    <col min="15875" max="15875" width="37" style="457" customWidth="1"/>
    <col min="15876" max="15876" width="16.28515625" style="457" customWidth="1"/>
    <col min="15877" max="15877" width="20.28515625" style="457" customWidth="1"/>
    <col min="15878" max="15878" width="37.5703125" style="457" customWidth="1"/>
    <col min="15879" max="15879" width="25.42578125" style="457" customWidth="1"/>
    <col min="15880" max="15880" width="19.140625" style="457" customWidth="1"/>
    <col min="15881" max="15881" width="19.5703125" style="457" customWidth="1"/>
    <col min="15882" max="16128" width="11.42578125" style="457"/>
    <col min="16129" max="16129" width="36.5703125" style="457" customWidth="1"/>
    <col min="16130" max="16130" width="17" style="457" customWidth="1"/>
    <col min="16131" max="16131" width="37" style="457" customWidth="1"/>
    <col min="16132" max="16132" width="16.28515625" style="457" customWidth="1"/>
    <col min="16133" max="16133" width="20.28515625" style="457" customWidth="1"/>
    <col min="16134" max="16134" width="37.5703125" style="457" customWidth="1"/>
    <col min="16135" max="16135" width="25.42578125" style="457" customWidth="1"/>
    <col min="16136" max="16136" width="19.140625" style="457" customWidth="1"/>
    <col min="16137" max="16137" width="19.5703125" style="457" customWidth="1"/>
    <col min="16138" max="16384" width="11.42578125" style="457"/>
  </cols>
  <sheetData>
    <row r="1" spans="1:23" ht="15" customHeight="1">
      <c r="A1" s="868" t="s">
        <v>149</v>
      </c>
      <c r="B1" s="868"/>
      <c r="C1" s="454" t="s">
        <v>150</v>
      </c>
      <c r="D1" s="455">
        <f ca="1">TODAY()</f>
        <v>42437</v>
      </c>
    </row>
    <row r="2" spans="1:23" s="461" customFormat="1" ht="14.25" customHeight="1">
      <c r="A2" s="868"/>
      <c r="B2" s="868"/>
      <c r="C2" s="458" t="s">
        <v>151</v>
      </c>
      <c r="D2" s="550">
        <v>42460</v>
      </c>
      <c r="E2" s="459"/>
      <c r="F2" s="459"/>
      <c r="G2" s="459"/>
      <c r="H2" s="460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</row>
    <row r="3" spans="1:23" s="461" customFormat="1" ht="11.25" customHeight="1">
      <c r="A3" s="869" t="s">
        <v>1</v>
      </c>
      <c r="B3" s="869"/>
      <c r="D3" s="462" t="s">
        <v>152</v>
      </c>
      <c r="E3" s="463"/>
      <c r="F3" s="459"/>
      <c r="G3" s="459"/>
      <c r="H3" s="459"/>
    </row>
    <row r="4" spans="1:23" s="461" customFormat="1" ht="15" customHeight="1">
      <c r="A4" s="853" t="str">
        <f>'1- Identification'!F8</f>
        <v>ACC Périscolaire Chablisien</v>
      </c>
      <c r="B4" s="854"/>
      <c r="C4" s="464" t="s">
        <v>153</v>
      </c>
      <c r="D4" s="552">
        <f>'1- Identification'!F12</f>
        <v>201500075</v>
      </c>
      <c r="E4" s="459"/>
      <c r="F4" s="459"/>
      <c r="G4" s="459"/>
      <c r="H4" s="459"/>
    </row>
    <row r="5" spans="1:23" s="467" customFormat="1" ht="16.5" customHeight="1" thickBot="1">
      <c r="A5" s="855"/>
      <c r="B5" s="856"/>
      <c r="C5" s="465" t="s">
        <v>154</v>
      </c>
      <c r="D5" s="553">
        <f>'1- Identification'!F13</f>
        <v>0</v>
      </c>
      <c r="E5" s="466"/>
      <c r="F5" s="466"/>
      <c r="G5" s="466"/>
      <c r="H5" s="466"/>
    </row>
    <row r="6" spans="1:23" ht="18" customHeight="1" thickBot="1">
      <c r="A6" s="468" t="s">
        <v>155</v>
      </c>
      <c r="B6" s="469" t="s">
        <v>156</v>
      </c>
      <c r="C6" s="468" t="s">
        <v>157</v>
      </c>
      <c r="D6" s="469" t="s">
        <v>156</v>
      </c>
      <c r="F6" s="470"/>
      <c r="G6" s="470"/>
      <c r="H6" s="471"/>
    </row>
    <row r="7" spans="1:23" ht="17.25" customHeight="1" thickBot="1">
      <c r="A7" s="472" t="s">
        <v>158</v>
      </c>
      <c r="B7" s="473">
        <f>SUM(B8:B14)</f>
        <v>0</v>
      </c>
      <c r="C7" s="472" t="s">
        <v>159</v>
      </c>
      <c r="D7" s="474">
        <f>SUM(D8:D20)</f>
        <v>0</v>
      </c>
      <c r="G7" s="475"/>
      <c r="H7" s="475"/>
    </row>
    <row r="8" spans="1:23">
      <c r="A8" s="476" t="s">
        <v>160</v>
      </c>
      <c r="B8" s="477"/>
      <c r="C8" s="476" t="s">
        <v>161</v>
      </c>
      <c r="D8" s="478"/>
      <c r="G8" s="479"/>
      <c r="H8" s="479"/>
    </row>
    <row r="9" spans="1:23">
      <c r="A9" s="480" t="s">
        <v>162</v>
      </c>
      <c r="B9" s="481"/>
      <c r="C9" s="480" t="s">
        <v>163</v>
      </c>
      <c r="D9" s="482"/>
      <c r="G9" s="479"/>
      <c r="H9" s="479"/>
    </row>
    <row r="10" spans="1:23">
      <c r="A10" s="480" t="s">
        <v>164</v>
      </c>
      <c r="B10" s="481"/>
      <c r="C10" s="480" t="s">
        <v>165</v>
      </c>
      <c r="D10" s="482"/>
      <c r="G10" s="479"/>
      <c r="H10" s="479"/>
    </row>
    <row r="11" spans="1:23">
      <c r="A11" s="480" t="s">
        <v>166</v>
      </c>
      <c r="B11" s="481"/>
      <c r="C11" s="480" t="s">
        <v>167</v>
      </c>
      <c r="D11" s="482"/>
      <c r="G11" s="479"/>
      <c r="H11" s="479"/>
    </row>
    <row r="12" spans="1:23">
      <c r="A12" s="480" t="s">
        <v>168</v>
      </c>
      <c r="B12" s="481"/>
      <c r="C12" s="480" t="s">
        <v>169</v>
      </c>
      <c r="D12" s="482"/>
      <c r="G12" s="479"/>
      <c r="H12" s="479"/>
    </row>
    <row r="13" spans="1:23">
      <c r="A13" s="480" t="s">
        <v>170</v>
      </c>
      <c r="B13" s="481"/>
      <c r="C13" s="480" t="s">
        <v>171</v>
      </c>
      <c r="D13" s="482"/>
      <c r="G13" s="479"/>
      <c r="H13" s="479"/>
      <c r="I13" s="483"/>
    </row>
    <row r="14" spans="1:23" ht="13.5" thickBot="1">
      <c r="A14" s="484"/>
      <c r="B14" s="485"/>
      <c r="C14" s="480" t="s">
        <v>172</v>
      </c>
      <c r="D14" s="482"/>
      <c r="G14" s="479"/>
      <c r="H14" s="479"/>
    </row>
    <row r="15" spans="1:23" ht="23.25" thickBot="1">
      <c r="A15" s="472" t="s">
        <v>173</v>
      </c>
      <c r="B15" s="474">
        <f>SUM(B16:B20)</f>
        <v>0</v>
      </c>
      <c r="C15" s="486"/>
      <c r="D15" s="482"/>
      <c r="F15" s="483"/>
      <c r="G15" s="487"/>
      <c r="H15" s="487"/>
    </row>
    <row r="16" spans="1:23">
      <c r="A16" s="476" t="s">
        <v>174</v>
      </c>
      <c r="B16" s="478"/>
      <c r="C16" s="480"/>
      <c r="D16" s="488"/>
      <c r="G16" s="475"/>
      <c r="H16" s="475"/>
    </row>
    <row r="17" spans="1:8">
      <c r="A17" s="480" t="s">
        <v>175</v>
      </c>
      <c r="B17" s="482"/>
      <c r="C17" s="480"/>
      <c r="D17" s="488"/>
      <c r="F17" s="470"/>
      <c r="G17" s="470"/>
      <c r="H17" s="471"/>
    </row>
    <row r="18" spans="1:8">
      <c r="A18" s="480" t="s">
        <v>176</v>
      </c>
      <c r="B18" s="482"/>
      <c r="D18" s="488"/>
      <c r="G18" s="475"/>
      <c r="H18" s="475"/>
    </row>
    <row r="19" spans="1:8">
      <c r="A19" s="480" t="s">
        <v>177</v>
      </c>
      <c r="B19" s="482"/>
      <c r="C19" s="480"/>
      <c r="D19" s="488"/>
      <c r="G19" s="479"/>
      <c r="H19" s="479"/>
    </row>
    <row r="20" spans="1:8" ht="13.5" thickBot="1">
      <c r="A20" s="484"/>
      <c r="B20" s="489"/>
      <c r="C20" s="490"/>
      <c r="D20" s="491"/>
      <c r="G20" s="479"/>
      <c r="H20" s="479"/>
    </row>
    <row r="21" spans="1:8" ht="18" customHeight="1" thickBot="1">
      <c r="A21" s="472" t="s">
        <v>178</v>
      </c>
      <c r="B21" s="474">
        <f>SUM(B22:B28)</f>
        <v>0</v>
      </c>
      <c r="C21" s="472" t="s">
        <v>179</v>
      </c>
      <c r="D21" s="474">
        <f>SUM(D22:D36)</f>
        <v>0</v>
      </c>
      <c r="G21" s="479"/>
      <c r="H21" s="479"/>
    </row>
    <row r="22" spans="1:8" ht="12.95" customHeight="1">
      <c r="A22" s="476" t="s">
        <v>180</v>
      </c>
      <c r="B22" s="478"/>
      <c r="C22" s="476" t="s">
        <v>181</v>
      </c>
      <c r="D22" s="478"/>
      <c r="G22" s="479"/>
      <c r="H22" s="479"/>
    </row>
    <row r="23" spans="1:8" ht="12.95" customHeight="1">
      <c r="A23" s="480" t="s">
        <v>182</v>
      </c>
      <c r="B23" s="482"/>
      <c r="C23" s="480" t="s">
        <v>183</v>
      </c>
      <c r="D23" s="482"/>
      <c r="F23" s="483"/>
      <c r="G23" s="487"/>
      <c r="H23" s="487"/>
    </row>
    <row r="24" spans="1:8" ht="12.95" customHeight="1">
      <c r="A24" s="480" t="s">
        <v>184</v>
      </c>
      <c r="B24" s="482"/>
      <c r="C24" s="480" t="s">
        <v>185</v>
      </c>
      <c r="D24" s="482"/>
      <c r="G24" s="471"/>
      <c r="H24" s="471"/>
    </row>
    <row r="25" spans="1:8" ht="12.95" customHeight="1">
      <c r="A25" s="480" t="s">
        <v>186</v>
      </c>
      <c r="B25" s="482"/>
      <c r="C25" s="480" t="s">
        <v>187</v>
      </c>
      <c r="D25" s="482"/>
      <c r="F25" s="470"/>
      <c r="G25" s="470"/>
      <c r="H25" s="471"/>
    </row>
    <row r="26" spans="1:8" ht="12.95" customHeight="1">
      <c r="A26" s="480" t="s">
        <v>188</v>
      </c>
      <c r="B26" s="482"/>
      <c r="C26" s="480" t="s">
        <v>189</v>
      </c>
      <c r="D26" s="482"/>
      <c r="G26" s="475"/>
      <c r="H26" s="475"/>
    </row>
    <row r="27" spans="1:8" ht="12.95" customHeight="1">
      <c r="A27" s="480" t="s">
        <v>190</v>
      </c>
      <c r="B27" s="482"/>
      <c r="C27" s="480" t="s">
        <v>191</v>
      </c>
      <c r="D27" s="482"/>
      <c r="G27" s="479"/>
      <c r="H27" s="479"/>
    </row>
    <row r="28" spans="1:8" ht="12.95" customHeight="1" thickBot="1">
      <c r="A28" s="484"/>
      <c r="B28" s="489"/>
      <c r="C28" s="480" t="s">
        <v>192</v>
      </c>
      <c r="D28" s="482"/>
      <c r="G28" s="479"/>
      <c r="H28" s="479"/>
    </row>
    <row r="29" spans="1:8" ht="21" customHeight="1" thickBot="1">
      <c r="A29" s="472" t="s">
        <v>193</v>
      </c>
      <c r="B29" s="474">
        <f>SUM(B30:B31)</f>
        <v>0</v>
      </c>
      <c r="C29" s="480" t="s">
        <v>194</v>
      </c>
      <c r="D29" s="482"/>
      <c r="G29" s="479"/>
      <c r="H29" s="479"/>
    </row>
    <row r="30" spans="1:8" ht="12.95" customHeight="1">
      <c r="A30" s="476" t="s">
        <v>195</v>
      </c>
      <c r="B30" s="478"/>
      <c r="C30" s="492"/>
      <c r="D30" s="482"/>
      <c r="G30" s="479"/>
      <c r="H30" s="479"/>
    </row>
    <row r="31" spans="1:8" ht="12.95" customHeight="1" thickBot="1">
      <c r="A31" s="490" t="s">
        <v>196</v>
      </c>
      <c r="B31" s="489"/>
      <c r="C31" s="493"/>
      <c r="D31" s="488"/>
      <c r="G31" s="479"/>
      <c r="H31" s="479"/>
    </row>
    <row r="32" spans="1:8" ht="16.5" customHeight="1" thickBot="1">
      <c r="A32" s="472" t="s">
        <v>197</v>
      </c>
      <c r="B32" s="474">
        <f>SUM(B33:B36)</f>
        <v>0</v>
      </c>
      <c r="C32" s="480"/>
      <c r="D32" s="488"/>
      <c r="F32" s="456" t="s">
        <v>198</v>
      </c>
      <c r="G32" s="479"/>
      <c r="H32" s="479"/>
    </row>
    <row r="33" spans="1:9">
      <c r="A33" s="476" t="s">
        <v>199</v>
      </c>
      <c r="B33" s="478"/>
      <c r="C33" s="480"/>
      <c r="D33" s="488"/>
      <c r="F33" s="456" t="s">
        <v>198</v>
      </c>
      <c r="G33" s="479"/>
      <c r="H33" s="479"/>
    </row>
    <row r="34" spans="1:9">
      <c r="A34" s="480" t="s">
        <v>200</v>
      </c>
      <c r="B34" s="482"/>
      <c r="C34" s="480"/>
      <c r="D34" s="488"/>
      <c r="G34" s="479"/>
      <c r="H34" s="479"/>
    </row>
    <row r="35" spans="1:9" ht="15">
      <c r="A35" s="480" t="s">
        <v>201</v>
      </c>
      <c r="B35" s="482"/>
      <c r="C35" s="480"/>
      <c r="D35" s="488"/>
      <c r="F35" s="483" t="s">
        <v>198</v>
      </c>
      <c r="G35" s="487"/>
      <c r="H35" s="487"/>
    </row>
    <row r="36" spans="1:9" ht="15.75" thickBot="1">
      <c r="A36" s="484"/>
      <c r="B36" s="489"/>
      <c r="C36" s="490"/>
      <c r="D36" s="491"/>
      <c r="F36" s="483"/>
      <c r="G36" s="487"/>
      <c r="H36" s="487"/>
    </row>
    <row r="37" spans="1:9" ht="15.75" customHeight="1" thickBot="1">
      <c r="A37" s="472" t="s">
        <v>202</v>
      </c>
      <c r="B37" s="474">
        <f>SUM(B38+B39)</f>
        <v>0</v>
      </c>
      <c r="C37" s="472" t="s">
        <v>203</v>
      </c>
      <c r="D37" s="474">
        <f>SUM(D38+D39)</f>
        <v>0</v>
      </c>
    </row>
    <row r="38" spans="1:9" ht="14.25" customHeight="1">
      <c r="A38" s="494"/>
      <c r="B38" s="478"/>
      <c r="C38" s="476" t="s">
        <v>204</v>
      </c>
      <c r="D38" s="478"/>
    </row>
    <row r="39" spans="1:9" ht="13.5" thickBot="1">
      <c r="A39" s="484"/>
      <c r="B39" s="489"/>
      <c r="C39" s="490" t="s">
        <v>205</v>
      </c>
      <c r="D39" s="489"/>
      <c r="G39" s="475"/>
      <c r="H39" s="475"/>
    </row>
    <row r="40" spans="1:9" ht="23.25" thickBot="1">
      <c r="A40" s="472" t="s">
        <v>206</v>
      </c>
      <c r="B40" s="474">
        <f>SUM(B41:B43)</f>
        <v>0</v>
      </c>
      <c r="C40" s="472" t="s">
        <v>207</v>
      </c>
      <c r="D40" s="474">
        <f>SUM(D41:D43)</f>
        <v>0</v>
      </c>
      <c r="F40" s="471"/>
      <c r="G40" s="487"/>
      <c r="H40" s="487"/>
    </row>
    <row r="41" spans="1:9" ht="15">
      <c r="A41" s="476" t="s">
        <v>208</v>
      </c>
      <c r="B41" s="478"/>
      <c r="C41" s="494"/>
      <c r="D41" s="478"/>
      <c r="F41" s="471"/>
      <c r="G41" s="495"/>
      <c r="H41" s="495"/>
    </row>
    <row r="42" spans="1:9" ht="15">
      <c r="A42" s="480" t="s">
        <v>209</v>
      </c>
      <c r="B42" s="482"/>
      <c r="C42" s="496"/>
      <c r="D42" s="482"/>
      <c r="F42" s="471"/>
      <c r="G42" s="495"/>
      <c r="H42" s="495"/>
    </row>
    <row r="43" spans="1:9" ht="12" customHeight="1" thickBot="1">
      <c r="A43" s="484"/>
      <c r="B43" s="489"/>
      <c r="C43" s="484"/>
      <c r="D43" s="489"/>
      <c r="F43" s="471"/>
      <c r="G43" s="495"/>
      <c r="H43" s="495"/>
    </row>
    <row r="44" spans="1:9" ht="23.25" thickBot="1">
      <c r="A44" s="472" t="s">
        <v>210</v>
      </c>
      <c r="B44" s="474">
        <f>SUM(B45:B46)</f>
        <v>0</v>
      </c>
      <c r="C44" s="472" t="s">
        <v>211</v>
      </c>
      <c r="D44" s="474">
        <f>SUM(D45:D46)</f>
        <v>0</v>
      </c>
    </row>
    <row r="45" spans="1:9">
      <c r="A45" s="494"/>
      <c r="B45" s="478"/>
      <c r="C45" s="494"/>
      <c r="D45" s="478"/>
      <c r="G45" s="475"/>
      <c r="H45" s="475"/>
    </row>
    <row r="46" spans="1:9" ht="13.5" thickBot="1">
      <c r="A46" s="484"/>
      <c r="B46" s="489"/>
      <c r="C46" s="484"/>
      <c r="D46" s="489"/>
      <c r="F46" s="470"/>
      <c r="G46" s="470"/>
      <c r="H46" s="470"/>
    </row>
    <row r="47" spans="1:9" ht="23.25" thickBot="1">
      <c r="A47" s="472" t="s">
        <v>212</v>
      </c>
      <c r="B47" s="474">
        <f>SUM(B48:B50)</f>
        <v>0</v>
      </c>
      <c r="C47" s="472" t="s">
        <v>213</v>
      </c>
      <c r="D47" s="474">
        <f>D48</f>
        <v>0</v>
      </c>
      <c r="F47" s="470"/>
      <c r="G47" s="470"/>
      <c r="H47" s="470"/>
      <c r="I47" s="470"/>
    </row>
    <row r="48" spans="1:9" ht="13.5" thickBot="1">
      <c r="A48" s="476" t="s">
        <v>214</v>
      </c>
      <c r="B48" s="478"/>
      <c r="C48" s="497"/>
      <c r="D48" s="498"/>
      <c r="F48" s="470"/>
      <c r="G48" s="470"/>
      <c r="H48" s="470"/>
      <c r="I48" s="470"/>
    </row>
    <row r="49" spans="1:23" ht="16.5" customHeight="1" thickBot="1">
      <c r="A49" s="480" t="s">
        <v>215</v>
      </c>
      <c r="B49" s="482"/>
      <c r="C49" s="472" t="s">
        <v>216</v>
      </c>
      <c r="D49" s="474">
        <f>D50</f>
        <v>0</v>
      </c>
      <c r="F49" s="470"/>
      <c r="G49" s="470"/>
      <c r="H49" s="470"/>
      <c r="I49" s="470"/>
    </row>
    <row r="50" spans="1:23" ht="13.5" thickBot="1">
      <c r="A50" s="484"/>
      <c r="B50" s="489"/>
      <c r="C50" s="497"/>
      <c r="D50" s="498"/>
      <c r="F50" s="470"/>
      <c r="G50" s="470"/>
      <c r="H50" s="470"/>
      <c r="I50" s="470"/>
    </row>
    <row r="51" spans="1:23" ht="24.75" customHeight="1" thickBot="1">
      <c r="A51" s="468" t="s">
        <v>217</v>
      </c>
      <c r="B51" s="469">
        <f>B47+B44+B40+B37+B32+B29+B21+B15+B7</f>
        <v>0</v>
      </c>
      <c r="C51" s="468" t="s">
        <v>218</v>
      </c>
      <c r="D51" s="469">
        <f>D49+D47+D44+D40+D37+D21+D7</f>
        <v>0</v>
      </c>
      <c r="F51" s="499"/>
      <c r="G51" s="500"/>
      <c r="H51" s="500"/>
    </row>
    <row r="52" spans="1:23" ht="19.5" customHeight="1" thickBot="1">
      <c r="A52" s="873" t="s">
        <v>219</v>
      </c>
      <c r="B52" s="873"/>
      <c r="C52" s="873"/>
      <c r="D52" s="873"/>
      <c r="F52" s="500"/>
      <c r="G52" s="501"/>
      <c r="H52" s="501"/>
      <c r="I52" s="501"/>
    </row>
    <row r="53" spans="1:23" ht="23.25" thickBot="1">
      <c r="A53" s="472" t="s">
        <v>220</v>
      </c>
      <c r="B53" s="474">
        <f>SUM(B54:B57)</f>
        <v>0</v>
      </c>
      <c r="C53" s="472" t="s">
        <v>221</v>
      </c>
      <c r="D53" s="474">
        <f>SUM(D54:D57)</f>
        <v>0</v>
      </c>
      <c r="F53" s="475"/>
      <c r="G53" s="470"/>
      <c r="H53" s="470"/>
      <c r="I53" s="470"/>
    </row>
    <row r="54" spans="1:23">
      <c r="A54" s="476" t="s">
        <v>222</v>
      </c>
      <c r="B54" s="478"/>
      <c r="C54" s="476" t="s">
        <v>223</v>
      </c>
      <c r="D54" s="478"/>
      <c r="F54" s="471"/>
      <c r="G54" s="470"/>
      <c r="H54" s="470"/>
      <c r="J54" s="501"/>
    </row>
    <row r="55" spans="1:23">
      <c r="A55" s="480" t="s">
        <v>224</v>
      </c>
      <c r="B55" s="482"/>
      <c r="C55" s="480" t="s">
        <v>225</v>
      </c>
      <c r="D55" s="482"/>
      <c r="F55" s="471"/>
      <c r="G55" s="470"/>
      <c r="H55" s="470"/>
      <c r="I55" s="470"/>
    </row>
    <row r="56" spans="1:23">
      <c r="A56" s="480" t="s">
        <v>226</v>
      </c>
      <c r="B56" s="482"/>
      <c r="C56" s="480" t="s">
        <v>227</v>
      </c>
      <c r="D56" s="482"/>
      <c r="F56" s="475"/>
      <c r="J56" s="470"/>
    </row>
    <row r="57" spans="1:23" ht="13.5" thickBot="1">
      <c r="A57" s="490" t="s">
        <v>228</v>
      </c>
      <c r="B57" s="489"/>
      <c r="C57" s="490" t="s">
        <v>228</v>
      </c>
      <c r="D57" s="489"/>
      <c r="F57" s="475"/>
      <c r="G57" s="470"/>
      <c r="H57" s="470"/>
      <c r="I57" s="470"/>
      <c r="J57" s="470"/>
    </row>
    <row r="58" spans="1:23">
      <c r="A58" s="874" t="s">
        <v>229</v>
      </c>
      <c r="B58" s="876">
        <f>B51+B54+B55+B56+B57</f>
        <v>0</v>
      </c>
      <c r="C58" s="874" t="s">
        <v>230</v>
      </c>
      <c r="D58" s="876">
        <f>D51+D54+D55+D56+D57</f>
        <v>0</v>
      </c>
      <c r="F58" s="475"/>
    </row>
    <row r="59" spans="1:23" ht="12" customHeight="1" thickBot="1">
      <c r="A59" s="875"/>
      <c r="B59" s="877"/>
      <c r="C59" s="875"/>
      <c r="D59" s="877"/>
      <c r="F59" s="475"/>
      <c r="G59" s="470"/>
      <c r="H59" s="470"/>
      <c r="I59" s="470"/>
      <c r="J59" s="470"/>
    </row>
    <row r="60" spans="1:23">
      <c r="A60" s="502"/>
      <c r="B60" s="503"/>
      <c r="C60" s="502"/>
      <c r="D60" s="503"/>
      <c r="F60" s="475"/>
      <c r="G60" s="470"/>
      <c r="H60" s="470"/>
      <c r="I60" s="470"/>
      <c r="J60" s="470"/>
    </row>
    <row r="61" spans="1:23" s="461" customFormat="1" ht="19.5" customHeight="1">
      <c r="A61" s="868" t="s">
        <v>231</v>
      </c>
      <c r="B61" s="868"/>
      <c r="C61" s="458" t="s">
        <v>232</v>
      </c>
      <c r="D61" s="551">
        <f>IF(D2="","",D2)</f>
        <v>42460</v>
      </c>
      <c r="E61" s="459"/>
      <c r="F61" s="459"/>
      <c r="G61" s="459"/>
      <c r="H61" s="460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</row>
    <row r="62" spans="1:23" s="461" customFormat="1" ht="19.5" customHeight="1">
      <c r="A62" s="869" t="s">
        <v>1</v>
      </c>
      <c r="B62" s="869"/>
      <c r="C62" s="869" t="s">
        <v>233</v>
      </c>
      <c r="D62" s="869"/>
      <c r="E62" s="459"/>
      <c r="F62" s="459"/>
      <c r="G62" s="459"/>
      <c r="H62" s="460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</row>
    <row r="63" spans="1:23" s="461" customFormat="1" ht="16.5" customHeight="1">
      <c r="A63" s="870" t="str">
        <f>IF(A4="","",A4)</f>
        <v>ACC Périscolaire Chablisien</v>
      </c>
      <c r="B63" s="870"/>
      <c r="C63" s="464" t="s">
        <v>153</v>
      </c>
      <c r="D63" s="464">
        <f>IF(D4="","",D4)</f>
        <v>201500075</v>
      </c>
      <c r="E63" s="459"/>
      <c r="F63" s="459"/>
      <c r="G63" s="459"/>
      <c r="H63" s="459"/>
    </row>
    <row r="64" spans="1:23" s="461" customFormat="1" ht="17.25" customHeight="1">
      <c r="A64" s="870"/>
      <c r="B64" s="870"/>
      <c r="C64" s="464" t="s">
        <v>154</v>
      </c>
      <c r="D64" s="464">
        <f>IF(D5="","",D5)</f>
        <v>0</v>
      </c>
      <c r="E64" s="459"/>
      <c r="F64" s="459"/>
      <c r="G64" s="459"/>
      <c r="H64" s="459"/>
    </row>
    <row r="65" spans="1:23" s="461" customFormat="1" ht="13.5" customHeight="1">
      <c r="A65" s="504"/>
      <c r="B65" s="504"/>
      <c r="C65" s="505"/>
      <c r="D65" s="505"/>
      <c r="E65" s="459"/>
      <c r="F65" s="459"/>
      <c r="G65" s="459"/>
      <c r="H65" s="460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</row>
    <row r="66" spans="1:23">
      <c r="A66" s="871" t="s">
        <v>234</v>
      </c>
      <c r="B66" s="872"/>
      <c r="C66" s="506"/>
      <c r="D66" s="507"/>
      <c r="G66" s="475"/>
      <c r="I66" s="475"/>
    </row>
    <row r="67" spans="1:23" ht="15" customHeight="1">
      <c r="A67" s="508" t="s">
        <v>235</v>
      </c>
      <c r="B67" s="509"/>
      <c r="C67" s="506"/>
      <c r="D67" s="507"/>
    </row>
    <row r="68" spans="1:23" ht="15" customHeight="1">
      <c r="A68" s="508" t="s">
        <v>236</v>
      </c>
      <c r="B68" s="509"/>
      <c r="C68" s="506"/>
      <c r="D68" s="507"/>
    </row>
    <row r="69" spans="1:23" ht="15" customHeight="1">
      <c r="A69" s="508" t="s">
        <v>237</v>
      </c>
      <c r="B69" s="509"/>
      <c r="C69" s="506"/>
      <c r="D69" s="507"/>
    </row>
    <row r="70" spans="1:23" ht="15" customHeight="1">
      <c r="A70" s="508" t="s">
        <v>238</v>
      </c>
      <c r="B70" s="509"/>
      <c r="C70" s="506"/>
      <c r="D70" s="507"/>
    </row>
    <row r="71" spans="1:23" ht="15" customHeight="1">
      <c r="A71" s="508" t="s">
        <v>239</v>
      </c>
      <c r="B71" s="509"/>
      <c r="C71" s="506"/>
      <c r="D71" s="507"/>
    </row>
    <row r="72" spans="1:23" ht="15" customHeight="1">
      <c r="A72" s="510"/>
      <c r="B72" s="509"/>
      <c r="C72" s="506"/>
      <c r="D72" s="507"/>
    </row>
    <row r="73" spans="1:23" ht="15" customHeight="1">
      <c r="A73" s="510"/>
      <c r="B73" s="509"/>
      <c r="C73" s="506"/>
      <c r="D73" s="507"/>
    </row>
    <row r="74" spans="1:23" s="515" customFormat="1" ht="19.5" customHeight="1">
      <c r="A74" s="511" t="s">
        <v>240</v>
      </c>
      <c r="B74" s="512">
        <f>SUM(B67:B73)</f>
        <v>0</v>
      </c>
      <c r="C74" s="461"/>
      <c r="D74" s="513"/>
      <c r="E74" s="514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  <c r="W74" s="514"/>
    </row>
    <row r="75" spans="1:23">
      <c r="A75" s="859"/>
      <c r="B75" s="859"/>
      <c r="C75" s="506"/>
      <c r="D75" s="507"/>
    </row>
    <row r="76" spans="1:23">
      <c r="A76" s="857" t="s">
        <v>241</v>
      </c>
      <c r="B76" s="858"/>
      <c r="C76" s="506"/>
      <c r="D76" s="507"/>
    </row>
    <row r="77" spans="1:23" ht="14.25">
      <c r="A77" s="508" t="s">
        <v>242</v>
      </c>
      <c r="B77" s="509"/>
      <c r="C77" s="506"/>
      <c r="D77" s="507"/>
    </row>
    <row r="78" spans="1:23" ht="14.25">
      <c r="A78" s="508" t="s">
        <v>243</v>
      </c>
      <c r="B78" s="509"/>
      <c r="C78" s="506"/>
      <c r="D78" s="507"/>
    </row>
    <row r="79" spans="1:23" ht="14.25">
      <c r="A79" s="508" t="s">
        <v>244</v>
      </c>
      <c r="B79" s="509"/>
      <c r="C79" s="506"/>
      <c r="D79" s="507"/>
    </row>
    <row r="80" spans="1:23" ht="14.25">
      <c r="A80" s="510"/>
      <c r="B80" s="509"/>
      <c r="C80" s="506"/>
      <c r="D80" s="507"/>
    </row>
    <row r="81" spans="1:23" ht="14.25">
      <c r="A81" s="510"/>
      <c r="B81" s="509"/>
      <c r="C81" s="506"/>
      <c r="D81" s="507"/>
    </row>
    <row r="82" spans="1:23" s="515" customFormat="1" ht="18" customHeight="1">
      <c r="A82" s="511" t="s">
        <v>245</v>
      </c>
      <c r="B82" s="512">
        <f>SUM(B77:B81)</f>
        <v>0</v>
      </c>
      <c r="C82" s="461"/>
      <c r="D82" s="513"/>
      <c r="E82" s="514"/>
      <c r="F82" s="514"/>
      <c r="G82" s="514"/>
      <c r="H82" s="514"/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4"/>
      <c r="T82" s="514"/>
      <c r="U82" s="514"/>
      <c r="V82" s="514"/>
      <c r="W82" s="514"/>
    </row>
    <row r="83" spans="1:23">
      <c r="A83" s="859"/>
      <c r="B83" s="859"/>
      <c r="C83" s="506"/>
      <c r="D83" s="507"/>
    </row>
    <row r="84" spans="1:23">
      <c r="A84" s="860" t="s">
        <v>246</v>
      </c>
      <c r="B84" s="861"/>
      <c r="C84" s="506"/>
      <c r="D84" s="507"/>
    </row>
    <row r="85" spans="1:23" ht="14.25">
      <c r="A85" s="508" t="s">
        <v>247</v>
      </c>
      <c r="B85" s="509"/>
      <c r="C85" s="506"/>
      <c r="D85" s="507"/>
    </row>
    <row r="86" spans="1:23" ht="14.25">
      <c r="A86" s="508" t="s">
        <v>248</v>
      </c>
      <c r="B86" s="509"/>
      <c r="C86" s="506"/>
      <c r="D86" s="507"/>
    </row>
    <row r="87" spans="1:23" ht="14.25">
      <c r="A87" s="510"/>
      <c r="B87" s="509"/>
      <c r="C87" s="506"/>
      <c r="D87" s="507"/>
    </row>
    <row r="88" spans="1:23" ht="14.25">
      <c r="A88" s="510"/>
      <c r="B88" s="509"/>
      <c r="C88" s="506"/>
      <c r="D88" s="507"/>
    </row>
    <row r="89" spans="1:23" ht="14.25">
      <c r="A89" s="510"/>
      <c r="B89" s="509"/>
      <c r="C89" s="506"/>
      <c r="D89" s="507"/>
    </row>
    <row r="90" spans="1:23" ht="14.25">
      <c r="A90" s="510"/>
      <c r="B90" s="509"/>
      <c r="C90" s="506"/>
      <c r="D90" s="507"/>
    </row>
    <row r="91" spans="1:23" ht="14.25">
      <c r="A91" s="510"/>
      <c r="B91" s="509"/>
      <c r="C91" s="506"/>
      <c r="D91" s="507"/>
    </row>
    <row r="92" spans="1:23" s="515" customFormat="1" ht="21" customHeight="1">
      <c r="A92" s="511" t="s">
        <v>249</v>
      </c>
      <c r="B92" s="512">
        <f>SUM(B85:B91)</f>
        <v>0</v>
      </c>
      <c r="C92" s="461"/>
      <c r="D92" s="513"/>
      <c r="E92" s="514"/>
      <c r="F92" s="514"/>
      <c r="G92" s="514"/>
      <c r="H92" s="514"/>
      <c r="I92" s="514"/>
      <c r="J92" s="514"/>
      <c r="K92" s="514"/>
      <c r="L92" s="514"/>
      <c r="M92" s="514"/>
      <c r="N92" s="514"/>
      <c r="O92" s="514"/>
      <c r="P92" s="514"/>
      <c r="Q92" s="514"/>
      <c r="R92" s="514"/>
      <c r="S92" s="514"/>
      <c r="T92" s="514"/>
      <c r="U92" s="514"/>
      <c r="V92" s="514"/>
      <c r="W92" s="514"/>
    </row>
    <row r="93" spans="1:23">
      <c r="A93" s="516"/>
      <c r="B93" s="517"/>
      <c r="C93" s="506"/>
      <c r="D93" s="507"/>
    </row>
    <row r="94" spans="1:23" ht="13.5" thickBot="1">
      <c r="A94" s="516"/>
      <c r="B94" s="517"/>
      <c r="C94" s="506"/>
      <c r="D94" s="507"/>
    </row>
    <row r="95" spans="1:23">
      <c r="A95" s="518" t="s">
        <v>250</v>
      </c>
      <c r="B95" s="862">
        <f>B74+B82-B92</f>
        <v>0</v>
      </c>
      <c r="C95" s="506"/>
      <c r="D95" s="507"/>
    </row>
    <row r="96" spans="1:23" ht="13.5" thickBot="1">
      <c r="A96" s="519" t="s">
        <v>251</v>
      </c>
      <c r="B96" s="863"/>
      <c r="C96" s="506"/>
      <c r="D96" s="507"/>
    </row>
    <row r="97" spans="1:23" s="456" customFormat="1">
      <c r="A97" s="506"/>
      <c r="B97" s="507"/>
      <c r="C97" s="506"/>
      <c r="D97" s="507"/>
    </row>
    <row r="99" spans="1:23" ht="18.75" customHeight="1">
      <c r="A99" s="520" t="s">
        <v>140</v>
      </c>
      <c r="B99" s="864"/>
      <c r="C99" s="864"/>
      <c r="D99" s="864"/>
      <c r="I99" s="457"/>
      <c r="J99" s="457"/>
      <c r="K99" s="457"/>
      <c r="L99" s="457"/>
      <c r="M99" s="457"/>
      <c r="N99" s="457"/>
      <c r="O99" s="457"/>
      <c r="P99" s="457"/>
      <c r="Q99" s="457"/>
      <c r="R99" s="457"/>
      <c r="S99" s="457"/>
      <c r="T99" s="457"/>
      <c r="U99" s="457"/>
      <c r="V99" s="457"/>
      <c r="W99" s="457"/>
    </row>
    <row r="100" spans="1:23" ht="16.5" customHeight="1">
      <c r="A100" s="521" t="s">
        <v>2</v>
      </c>
      <c r="B100" s="865"/>
      <c r="C100" s="866"/>
      <c r="D100" s="867"/>
      <c r="I100" s="457"/>
      <c r="J100" s="457"/>
      <c r="K100" s="457"/>
      <c r="L100" s="457"/>
      <c r="M100" s="457"/>
      <c r="N100" s="457"/>
      <c r="O100" s="457"/>
      <c r="P100" s="457"/>
      <c r="Q100" s="457"/>
      <c r="R100" s="457"/>
      <c r="S100" s="457"/>
      <c r="T100" s="457"/>
      <c r="U100" s="457"/>
      <c r="V100" s="457"/>
      <c r="W100" s="457"/>
    </row>
    <row r="101" spans="1:23" ht="16.5" customHeight="1">
      <c r="A101" s="521" t="s">
        <v>252</v>
      </c>
      <c r="B101" s="850"/>
      <c r="C101" s="851"/>
      <c r="D101" s="852"/>
      <c r="I101" s="457"/>
      <c r="J101" s="457"/>
      <c r="K101" s="457"/>
      <c r="L101" s="457"/>
      <c r="M101" s="457"/>
      <c r="N101" s="457"/>
      <c r="O101" s="457"/>
      <c r="P101" s="457"/>
      <c r="Q101" s="457"/>
      <c r="R101" s="457"/>
      <c r="S101" s="457"/>
      <c r="T101" s="457"/>
      <c r="U101" s="457"/>
      <c r="V101" s="457"/>
      <c r="W101" s="457"/>
    </row>
  </sheetData>
  <sheetProtection password="C3A6" sheet="1" objects="1" scenarios="1"/>
  <protectedRanges>
    <protectedRange sqref="B35:B36" name="Plage6"/>
    <protectedRange password="EBB0" sqref="B30:B31" name="Plage5"/>
    <protectedRange password="EBB0" sqref="B16:B50" name="Plage3"/>
    <protectedRange password="EBB0" sqref="B8:B14" name="Plage1"/>
    <protectedRange password="EBB0" sqref="D22:D36" name="Plage4"/>
    <protectedRange password="EBB0" sqref="D51" name="Plage3_1"/>
    <protectedRange password="EBB0" sqref="D8:D20" name="Plage2"/>
    <protectedRange password="EBB0" sqref="B51" name="Plage3_2"/>
    <protectedRange password="EBB0" sqref="B53:B60 D58:D60" name="Plage3_3"/>
    <protectedRange password="EBB0" sqref="B52" name="Plage3_4"/>
  </protectedRanges>
  <mergeCells count="21">
    <mergeCell ref="A1:B2"/>
    <mergeCell ref="A3:B3"/>
    <mergeCell ref="A52:D52"/>
    <mergeCell ref="A58:A59"/>
    <mergeCell ref="B58:B59"/>
    <mergeCell ref="C58:C59"/>
    <mergeCell ref="D58:D59"/>
    <mergeCell ref="B101:D101"/>
    <mergeCell ref="A4:B5"/>
    <mergeCell ref="A76:B76"/>
    <mergeCell ref="A83:B83"/>
    <mergeCell ref="A84:B84"/>
    <mergeCell ref="B95:B96"/>
    <mergeCell ref="B99:D99"/>
    <mergeCell ref="B100:D100"/>
    <mergeCell ref="A61:B61"/>
    <mergeCell ref="A62:B62"/>
    <mergeCell ref="C62:D62"/>
    <mergeCell ref="A63:B64"/>
    <mergeCell ref="A66:B66"/>
    <mergeCell ref="A75:B75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  <rowBreaks count="1" manualBreakCount="1">
    <brk id="5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9217" r:id="rId4">
          <objectPr defaultSize="0" autoPict="0" r:id="rId5">
            <anchor moveWithCells="1" sizeWithCells="1">
              <from>
                <xdr:col>0</xdr:col>
                <xdr:colOff>152400</xdr:colOff>
                <xdr:row>0</xdr:row>
                <xdr:rowOff>66675</xdr:rowOff>
              </from>
              <to>
                <xdr:col>0</xdr:col>
                <xdr:colOff>714375</xdr:colOff>
                <xdr:row>5</xdr:row>
                <xdr:rowOff>19050</xdr:rowOff>
              </to>
            </anchor>
          </objectPr>
        </oleObject>
      </mc:Choice>
      <mc:Fallback>
        <oleObject progId="Word.Picture.8" shapeId="9217" r:id="rId4"/>
      </mc:Fallback>
    </mc:AlternateContent>
    <mc:AlternateContent xmlns:mc="http://schemas.openxmlformats.org/markup-compatibility/2006">
      <mc:Choice Requires="x14">
        <oleObject progId="Word.Picture.8" shapeId="9218" r:id="rId6">
          <objectPr defaultSize="0" autoPict="0" r:id="rId5">
            <anchor moveWithCells="1" sizeWithCells="1">
              <from>
                <xdr:col>0</xdr:col>
                <xdr:colOff>95250</xdr:colOff>
                <xdr:row>59</xdr:row>
                <xdr:rowOff>76200</xdr:rowOff>
              </from>
              <to>
                <xdr:col>0</xdr:col>
                <xdr:colOff>542925</xdr:colOff>
                <xdr:row>62</xdr:row>
                <xdr:rowOff>85725</xdr:rowOff>
              </to>
            </anchor>
          </objectPr>
        </oleObject>
      </mc:Choice>
      <mc:Fallback>
        <oleObject progId="Word.Picture.8" shapeId="9218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62"/>
  <sheetViews>
    <sheetView zoomScaleNormal="100" workbookViewId="0">
      <selection activeCell="J33" sqref="J33"/>
    </sheetView>
  </sheetViews>
  <sheetFormatPr baseColWidth="10" defaultRowHeight="12.75"/>
  <cols>
    <col min="1" max="1" width="37.85546875" style="457" customWidth="1"/>
    <col min="2" max="4" width="20.7109375" style="522" customWidth="1"/>
    <col min="5" max="5" width="38.7109375" style="457" customWidth="1"/>
    <col min="6" max="6" width="20.7109375" style="522" customWidth="1"/>
    <col min="7" max="8" width="20.7109375" style="456" customWidth="1"/>
    <col min="9" max="9" width="11.28515625" style="456" customWidth="1"/>
    <col min="10" max="10" width="11.85546875" style="456" customWidth="1"/>
    <col min="11" max="11" width="12.7109375" style="456" customWidth="1"/>
    <col min="12" max="24" width="11.42578125" style="456"/>
    <col min="25" max="256" width="11.42578125" style="457"/>
    <col min="257" max="257" width="37.85546875" style="457" customWidth="1"/>
    <col min="258" max="260" width="20.7109375" style="457" customWidth="1"/>
    <col min="261" max="261" width="38.7109375" style="457" customWidth="1"/>
    <col min="262" max="264" width="20.7109375" style="457" customWidth="1"/>
    <col min="265" max="265" width="11.28515625" style="457" customWidth="1"/>
    <col min="266" max="266" width="11.85546875" style="457" customWidth="1"/>
    <col min="267" max="267" width="12.7109375" style="457" customWidth="1"/>
    <col min="268" max="512" width="11.42578125" style="457"/>
    <col min="513" max="513" width="37.85546875" style="457" customWidth="1"/>
    <col min="514" max="516" width="20.7109375" style="457" customWidth="1"/>
    <col min="517" max="517" width="38.7109375" style="457" customWidth="1"/>
    <col min="518" max="520" width="20.7109375" style="457" customWidth="1"/>
    <col min="521" max="521" width="11.28515625" style="457" customWidth="1"/>
    <col min="522" max="522" width="11.85546875" style="457" customWidth="1"/>
    <col min="523" max="523" width="12.7109375" style="457" customWidth="1"/>
    <col min="524" max="768" width="11.42578125" style="457"/>
    <col min="769" max="769" width="37.85546875" style="457" customWidth="1"/>
    <col min="770" max="772" width="20.7109375" style="457" customWidth="1"/>
    <col min="773" max="773" width="38.7109375" style="457" customWidth="1"/>
    <col min="774" max="776" width="20.7109375" style="457" customWidth="1"/>
    <col min="777" max="777" width="11.28515625" style="457" customWidth="1"/>
    <col min="778" max="778" width="11.85546875" style="457" customWidth="1"/>
    <col min="779" max="779" width="12.7109375" style="457" customWidth="1"/>
    <col min="780" max="1024" width="11.42578125" style="457"/>
    <col min="1025" max="1025" width="37.85546875" style="457" customWidth="1"/>
    <col min="1026" max="1028" width="20.7109375" style="457" customWidth="1"/>
    <col min="1029" max="1029" width="38.7109375" style="457" customWidth="1"/>
    <col min="1030" max="1032" width="20.7109375" style="457" customWidth="1"/>
    <col min="1033" max="1033" width="11.28515625" style="457" customWidth="1"/>
    <col min="1034" max="1034" width="11.85546875" style="457" customWidth="1"/>
    <col min="1035" max="1035" width="12.7109375" style="457" customWidth="1"/>
    <col min="1036" max="1280" width="11.42578125" style="457"/>
    <col min="1281" max="1281" width="37.85546875" style="457" customWidth="1"/>
    <col min="1282" max="1284" width="20.7109375" style="457" customWidth="1"/>
    <col min="1285" max="1285" width="38.7109375" style="457" customWidth="1"/>
    <col min="1286" max="1288" width="20.7109375" style="457" customWidth="1"/>
    <col min="1289" max="1289" width="11.28515625" style="457" customWidth="1"/>
    <col min="1290" max="1290" width="11.85546875" style="457" customWidth="1"/>
    <col min="1291" max="1291" width="12.7109375" style="457" customWidth="1"/>
    <col min="1292" max="1536" width="11.42578125" style="457"/>
    <col min="1537" max="1537" width="37.85546875" style="457" customWidth="1"/>
    <col min="1538" max="1540" width="20.7109375" style="457" customWidth="1"/>
    <col min="1541" max="1541" width="38.7109375" style="457" customWidth="1"/>
    <col min="1542" max="1544" width="20.7109375" style="457" customWidth="1"/>
    <col min="1545" max="1545" width="11.28515625" style="457" customWidth="1"/>
    <col min="1546" max="1546" width="11.85546875" style="457" customWidth="1"/>
    <col min="1547" max="1547" width="12.7109375" style="457" customWidth="1"/>
    <col min="1548" max="1792" width="11.42578125" style="457"/>
    <col min="1793" max="1793" width="37.85546875" style="457" customWidth="1"/>
    <col min="1794" max="1796" width="20.7109375" style="457" customWidth="1"/>
    <col min="1797" max="1797" width="38.7109375" style="457" customWidth="1"/>
    <col min="1798" max="1800" width="20.7109375" style="457" customWidth="1"/>
    <col min="1801" max="1801" width="11.28515625" style="457" customWidth="1"/>
    <col min="1802" max="1802" width="11.85546875" style="457" customWidth="1"/>
    <col min="1803" max="1803" width="12.7109375" style="457" customWidth="1"/>
    <col min="1804" max="2048" width="11.42578125" style="457"/>
    <col min="2049" max="2049" width="37.85546875" style="457" customWidth="1"/>
    <col min="2050" max="2052" width="20.7109375" style="457" customWidth="1"/>
    <col min="2053" max="2053" width="38.7109375" style="457" customWidth="1"/>
    <col min="2054" max="2056" width="20.7109375" style="457" customWidth="1"/>
    <col min="2057" max="2057" width="11.28515625" style="457" customWidth="1"/>
    <col min="2058" max="2058" width="11.85546875" style="457" customWidth="1"/>
    <col min="2059" max="2059" width="12.7109375" style="457" customWidth="1"/>
    <col min="2060" max="2304" width="11.42578125" style="457"/>
    <col min="2305" max="2305" width="37.85546875" style="457" customWidth="1"/>
    <col min="2306" max="2308" width="20.7109375" style="457" customWidth="1"/>
    <col min="2309" max="2309" width="38.7109375" style="457" customWidth="1"/>
    <col min="2310" max="2312" width="20.7109375" style="457" customWidth="1"/>
    <col min="2313" max="2313" width="11.28515625" style="457" customWidth="1"/>
    <col min="2314" max="2314" width="11.85546875" style="457" customWidth="1"/>
    <col min="2315" max="2315" width="12.7109375" style="457" customWidth="1"/>
    <col min="2316" max="2560" width="11.42578125" style="457"/>
    <col min="2561" max="2561" width="37.85546875" style="457" customWidth="1"/>
    <col min="2562" max="2564" width="20.7109375" style="457" customWidth="1"/>
    <col min="2565" max="2565" width="38.7109375" style="457" customWidth="1"/>
    <col min="2566" max="2568" width="20.7109375" style="457" customWidth="1"/>
    <col min="2569" max="2569" width="11.28515625" style="457" customWidth="1"/>
    <col min="2570" max="2570" width="11.85546875" style="457" customWidth="1"/>
    <col min="2571" max="2571" width="12.7109375" style="457" customWidth="1"/>
    <col min="2572" max="2816" width="11.42578125" style="457"/>
    <col min="2817" max="2817" width="37.85546875" style="457" customWidth="1"/>
    <col min="2818" max="2820" width="20.7109375" style="457" customWidth="1"/>
    <col min="2821" max="2821" width="38.7109375" style="457" customWidth="1"/>
    <col min="2822" max="2824" width="20.7109375" style="457" customWidth="1"/>
    <col min="2825" max="2825" width="11.28515625" style="457" customWidth="1"/>
    <col min="2826" max="2826" width="11.85546875" style="457" customWidth="1"/>
    <col min="2827" max="2827" width="12.7109375" style="457" customWidth="1"/>
    <col min="2828" max="3072" width="11.42578125" style="457"/>
    <col min="3073" max="3073" width="37.85546875" style="457" customWidth="1"/>
    <col min="3074" max="3076" width="20.7109375" style="457" customWidth="1"/>
    <col min="3077" max="3077" width="38.7109375" style="457" customWidth="1"/>
    <col min="3078" max="3080" width="20.7109375" style="457" customWidth="1"/>
    <col min="3081" max="3081" width="11.28515625" style="457" customWidth="1"/>
    <col min="3082" max="3082" width="11.85546875" style="457" customWidth="1"/>
    <col min="3083" max="3083" width="12.7109375" style="457" customWidth="1"/>
    <col min="3084" max="3328" width="11.42578125" style="457"/>
    <col min="3329" max="3329" width="37.85546875" style="457" customWidth="1"/>
    <col min="3330" max="3332" width="20.7109375" style="457" customWidth="1"/>
    <col min="3333" max="3333" width="38.7109375" style="457" customWidth="1"/>
    <col min="3334" max="3336" width="20.7109375" style="457" customWidth="1"/>
    <col min="3337" max="3337" width="11.28515625" style="457" customWidth="1"/>
    <col min="3338" max="3338" width="11.85546875" style="457" customWidth="1"/>
    <col min="3339" max="3339" width="12.7109375" style="457" customWidth="1"/>
    <col min="3340" max="3584" width="11.42578125" style="457"/>
    <col min="3585" max="3585" width="37.85546875" style="457" customWidth="1"/>
    <col min="3586" max="3588" width="20.7109375" style="457" customWidth="1"/>
    <col min="3589" max="3589" width="38.7109375" style="457" customWidth="1"/>
    <col min="3590" max="3592" width="20.7109375" style="457" customWidth="1"/>
    <col min="3593" max="3593" width="11.28515625" style="457" customWidth="1"/>
    <col min="3594" max="3594" width="11.85546875" style="457" customWidth="1"/>
    <col min="3595" max="3595" width="12.7109375" style="457" customWidth="1"/>
    <col min="3596" max="3840" width="11.42578125" style="457"/>
    <col min="3841" max="3841" width="37.85546875" style="457" customWidth="1"/>
    <col min="3842" max="3844" width="20.7109375" style="457" customWidth="1"/>
    <col min="3845" max="3845" width="38.7109375" style="457" customWidth="1"/>
    <col min="3846" max="3848" width="20.7109375" style="457" customWidth="1"/>
    <col min="3849" max="3849" width="11.28515625" style="457" customWidth="1"/>
    <col min="3850" max="3850" width="11.85546875" style="457" customWidth="1"/>
    <col min="3851" max="3851" width="12.7109375" style="457" customWidth="1"/>
    <col min="3852" max="4096" width="11.42578125" style="457"/>
    <col min="4097" max="4097" width="37.85546875" style="457" customWidth="1"/>
    <col min="4098" max="4100" width="20.7109375" style="457" customWidth="1"/>
    <col min="4101" max="4101" width="38.7109375" style="457" customWidth="1"/>
    <col min="4102" max="4104" width="20.7109375" style="457" customWidth="1"/>
    <col min="4105" max="4105" width="11.28515625" style="457" customWidth="1"/>
    <col min="4106" max="4106" width="11.85546875" style="457" customWidth="1"/>
    <col min="4107" max="4107" width="12.7109375" style="457" customWidth="1"/>
    <col min="4108" max="4352" width="11.42578125" style="457"/>
    <col min="4353" max="4353" width="37.85546875" style="457" customWidth="1"/>
    <col min="4354" max="4356" width="20.7109375" style="457" customWidth="1"/>
    <col min="4357" max="4357" width="38.7109375" style="457" customWidth="1"/>
    <col min="4358" max="4360" width="20.7109375" style="457" customWidth="1"/>
    <col min="4361" max="4361" width="11.28515625" style="457" customWidth="1"/>
    <col min="4362" max="4362" width="11.85546875" style="457" customWidth="1"/>
    <col min="4363" max="4363" width="12.7109375" style="457" customWidth="1"/>
    <col min="4364" max="4608" width="11.42578125" style="457"/>
    <col min="4609" max="4609" width="37.85546875" style="457" customWidth="1"/>
    <col min="4610" max="4612" width="20.7109375" style="457" customWidth="1"/>
    <col min="4613" max="4613" width="38.7109375" style="457" customWidth="1"/>
    <col min="4614" max="4616" width="20.7109375" style="457" customWidth="1"/>
    <col min="4617" max="4617" width="11.28515625" style="457" customWidth="1"/>
    <col min="4618" max="4618" width="11.85546875" style="457" customWidth="1"/>
    <col min="4619" max="4619" width="12.7109375" style="457" customWidth="1"/>
    <col min="4620" max="4864" width="11.42578125" style="457"/>
    <col min="4865" max="4865" width="37.85546875" style="457" customWidth="1"/>
    <col min="4866" max="4868" width="20.7109375" style="457" customWidth="1"/>
    <col min="4869" max="4869" width="38.7109375" style="457" customWidth="1"/>
    <col min="4870" max="4872" width="20.7109375" style="457" customWidth="1"/>
    <col min="4873" max="4873" width="11.28515625" style="457" customWidth="1"/>
    <col min="4874" max="4874" width="11.85546875" style="457" customWidth="1"/>
    <col min="4875" max="4875" width="12.7109375" style="457" customWidth="1"/>
    <col min="4876" max="5120" width="11.42578125" style="457"/>
    <col min="5121" max="5121" width="37.85546875" style="457" customWidth="1"/>
    <col min="5122" max="5124" width="20.7109375" style="457" customWidth="1"/>
    <col min="5125" max="5125" width="38.7109375" style="457" customWidth="1"/>
    <col min="5126" max="5128" width="20.7109375" style="457" customWidth="1"/>
    <col min="5129" max="5129" width="11.28515625" style="457" customWidth="1"/>
    <col min="5130" max="5130" width="11.85546875" style="457" customWidth="1"/>
    <col min="5131" max="5131" width="12.7109375" style="457" customWidth="1"/>
    <col min="5132" max="5376" width="11.42578125" style="457"/>
    <col min="5377" max="5377" width="37.85546875" style="457" customWidth="1"/>
    <col min="5378" max="5380" width="20.7109375" style="457" customWidth="1"/>
    <col min="5381" max="5381" width="38.7109375" style="457" customWidth="1"/>
    <col min="5382" max="5384" width="20.7109375" style="457" customWidth="1"/>
    <col min="5385" max="5385" width="11.28515625" style="457" customWidth="1"/>
    <col min="5386" max="5386" width="11.85546875" style="457" customWidth="1"/>
    <col min="5387" max="5387" width="12.7109375" style="457" customWidth="1"/>
    <col min="5388" max="5632" width="11.42578125" style="457"/>
    <col min="5633" max="5633" width="37.85546875" style="457" customWidth="1"/>
    <col min="5634" max="5636" width="20.7109375" style="457" customWidth="1"/>
    <col min="5637" max="5637" width="38.7109375" style="457" customWidth="1"/>
    <col min="5638" max="5640" width="20.7109375" style="457" customWidth="1"/>
    <col min="5641" max="5641" width="11.28515625" style="457" customWidth="1"/>
    <col min="5642" max="5642" width="11.85546875" style="457" customWidth="1"/>
    <col min="5643" max="5643" width="12.7109375" style="457" customWidth="1"/>
    <col min="5644" max="5888" width="11.42578125" style="457"/>
    <col min="5889" max="5889" width="37.85546875" style="457" customWidth="1"/>
    <col min="5890" max="5892" width="20.7109375" style="457" customWidth="1"/>
    <col min="5893" max="5893" width="38.7109375" style="457" customWidth="1"/>
    <col min="5894" max="5896" width="20.7109375" style="457" customWidth="1"/>
    <col min="5897" max="5897" width="11.28515625" style="457" customWidth="1"/>
    <col min="5898" max="5898" width="11.85546875" style="457" customWidth="1"/>
    <col min="5899" max="5899" width="12.7109375" style="457" customWidth="1"/>
    <col min="5900" max="6144" width="11.42578125" style="457"/>
    <col min="6145" max="6145" width="37.85546875" style="457" customWidth="1"/>
    <col min="6146" max="6148" width="20.7109375" style="457" customWidth="1"/>
    <col min="6149" max="6149" width="38.7109375" style="457" customWidth="1"/>
    <col min="6150" max="6152" width="20.7109375" style="457" customWidth="1"/>
    <col min="6153" max="6153" width="11.28515625" style="457" customWidth="1"/>
    <col min="6154" max="6154" width="11.85546875" style="457" customWidth="1"/>
    <col min="6155" max="6155" width="12.7109375" style="457" customWidth="1"/>
    <col min="6156" max="6400" width="11.42578125" style="457"/>
    <col min="6401" max="6401" width="37.85546875" style="457" customWidth="1"/>
    <col min="6402" max="6404" width="20.7109375" style="457" customWidth="1"/>
    <col min="6405" max="6405" width="38.7109375" style="457" customWidth="1"/>
    <col min="6406" max="6408" width="20.7109375" style="457" customWidth="1"/>
    <col min="6409" max="6409" width="11.28515625" style="457" customWidth="1"/>
    <col min="6410" max="6410" width="11.85546875" style="457" customWidth="1"/>
    <col min="6411" max="6411" width="12.7109375" style="457" customWidth="1"/>
    <col min="6412" max="6656" width="11.42578125" style="457"/>
    <col min="6657" max="6657" width="37.85546875" style="457" customWidth="1"/>
    <col min="6658" max="6660" width="20.7109375" style="457" customWidth="1"/>
    <col min="6661" max="6661" width="38.7109375" style="457" customWidth="1"/>
    <col min="6662" max="6664" width="20.7109375" style="457" customWidth="1"/>
    <col min="6665" max="6665" width="11.28515625" style="457" customWidth="1"/>
    <col min="6666" max="6666" width="11.85546875" style="457" customWidth="1"/>
    <col min="6667" max="6667" width="12.7109375" style="457" customWidth="1"/>
    <col min="6668" max="6912" width="11.42578125" style="457"/>
    <col min="6913" max="6913" width="37.85546875" style="457" customWidth="1"/>
    <col min="6914" max="6916" width="20.7109375" style="457" customWidth="1"/>
    <col min="6917" max="6917" width="38.7109375" style="457" customWidth="1"/>
    <col min="6918" max="6920" width="20.7109375" style="457" customWidth="1"/>
    <col min="6921" max="6921" width="11.28515625" style="457" customWidth="1"/>
    <col min="6922" max="6922" width="11.85546875" style="457" customWidth="1"/>
    <col min="6923" max="6923" width="12.7109375" style="457" customWidth="1"/>
    <col min="6924" max="7168" width="11.42578125" style="457"/>
    <col min="7169" max="7169" width="37.85546875" style="457" customWidth="1"/>
    <col min="7170" max="7172" width="20.7109375" style="457" customWidth="1"/>
    <col min="7173" max="7173" width="38.7109375" style="457" customWidth="1"/>
    <col min="7174" max="7176" width="20.7109375" style="457" customWidth="1"/>
    <col min="7177" max="7177" width="11.28515625" style="457" customWidth="1"/>
    <col min="7178" max="7178" width="11.85546875" style="457" customWidth="1"/>
    <col min="7179" max="7179" width="12.7109375" style="457" customWidth="1"/>
    <col min="7180" max="7424" width="11.42578125" style="457"/>
    <col min="7425" max="7425" width="37.85546875" style="457" customWidth="1"/>
    <col min="7426" max="7428" width="20.7109375" style="457" customWidth="1"/>
    <col min="7429" max="7429" width="38.7109375" style="457" customWidth="1"/>
    <col min="7430" max="7432" width="20.7109375" style="457" customWidth="1"/>
    <col min="7433" max="7433" width="11.28515625" style="457" customWidth="1"/>
    <col min="7434" max="7434" width="11.85546875" style="457" customWidth="1"/>
    <col min="7435" max="7435" width="12.7109375" style="457" customWidth="1"/>
    <col min="7436" max="7680" width="11.42578125" style="457"/>
    <col min="7681" max="7681" width="37.85546875" style="457" customWidth="1"/>
    <col min="7682" max="7684" width="20.7109375" style="457" customWidth="1"/>
    <col min="7685" max="7685" width="38.7109375" style="457" customWidth="1"/>
    <col min="7686" max="7688" width="20.7109375" style="457" customWidth="1"/>
    <col min="7689" max="7689" width="11.28515625" style="457" customWidth="1"/>
    <col min="7690" max="7690" width="11.85546875" style="457" customWidth="1"/>
    <col min="7691" max="7691" width="12.7109375" style="457" customWidth="1"/>
    <col min="7692" max="7936" width="11.42578125" style="457"/>
    <col min="7937" max="7937" width="37.85546875" style="457" customWidth="1"/>
    <col min="7938" max="7940" width="20.7109375" style="457" customWidth="1"/>
    <col min="7941" max="7941" width="38.7109375" style="457" customWidth="1"/>
    <col min="7942" max="7944" width="20.7109375" style="457" customWidth="1"/>
    <col min="7945" max="7945" width="11.28515625" style="457" customWidth="1"/>
    <col min="7946" max="7946" width="11.85546875" style="457" customWidth="1"/>
    <col min="7947" max="7947" width="12.7109375" style="457" customWidth="1"/>
    <col min="7948" max="8192" width="11.42578125" style="457"/>
    <col min="8193" max="8193" width="37.85546875" style="457" customWidth="1"/>
    <col min="8194" max="8196" width="20.7109375" style="457" customWidth="1"/>
    <col min="8197" max="8197" width="38.7109375" style="457" customWidth="1"/>
    <col min="8198" max="8200" width="20.7109375" style="457" customWidth="1"/>
    <col min="8201" max="8201" width="11.28515625" style="457" customWidth="1"/>
    <col min="8202" max="8202" width="11.85546875" style="457" customWidth="1"/>
    <col min="8203" max="8203" width="12.7109375" style="457" customWidth="1"/>
    <col min="8204" max="8448" width="11.42578125" style="457"/>
    <col min="8449" max="8449" width="37.85546875" style="457" customWidth="1"/>
    <col min="8450" max="8452" width="20.7109375" style="457" customWidth="1"/>
    <col min="8453" max="8453" width="38.7109375" style="457" customWidth="1"/>
    <col min="8454" max="8456" width="20.7109375" style="457" customWidth="1"/>
    <col min="8457" max="8457" width="11.28515625" style="457" customWidth="1"/>
    <col min="8458" max="8458" width="11.85546875" style="457" customWidth="1"/>
    <col min="8459" max="8459" width="12.7109375" style="457" customWidth="1"/>
    <col min="8460" max="8704" width="11.42578125" style="457"/>
    <col min="8705" max="8705" width="37.85546875" style="457" customWidth="1"/>
    <col min="8706" max="8708" width="20.7109375" style="457" customWidth="1"/>
    <col min="8709" max="8709" width="38.7109375" style="457" customWidth="1"/>
    <col min="8710" max="8712" width="20.7109375" style="457" customWidth="1"/>
    <col min="8713" max="8713" width="11.28515625" style="457" customWidth="1"/>
    <col min="8714" max="8714" width="11.85546875" style="457" customWidth="1"/>
    <col min="8715" max="8715" width="12.7109375" style="457" customWidth="1"/>
    <col min="8716" max="8960" width="11.42578125" style="457"/>
    <col min="8961" max="8961" width="37.85546875" style="457" customWidth="1"/>
    <col min="8962" max="8964" width="20.7109375" style="457" customWidth="1"/>
    <col min="8965" max="8965" width="38.7109375" style="457" customWidth="1"/>
    <col min="8966" max="8968" width="20.7109375" style="457" customWidth="1"/>
    <col min="8969" max="8969" width="11.28515625" style="457" customWidth="1"/>
    <col min="8970" max="8970" width="11.85546875" style="457" customWidth="1"/>
    <col min="8971" max="8971" width="12.7109375" style="457" customWidth="1"/>
    <col min="8972" max="9216" width="11.42578125" style="457"/>
    <col min="9217" max="9217" width="37.85546875" style="457" customWidth="1"/>
    <col min="9218" max="9220" width="20.7109375" style="457" customWidth="1"/>
    <col min="9221" max="9221" width="38.7109375" style="457" customWidth="1"/>
    <col min="9222" max="9224" width="20.7109375" style="457" customWidth="1"/>
    <col min="9225" max="9225" width="11.28515625" style="457" customWidth="1"/>
    <col min="9226" max="9226" width="11.85546875" style="457" customWidth="1"/>
    <col min="9227" max="9227" width="12.7109375" style="457" customWidth="1"/>
    <col min="9228" max="9472" width="11.42578125" style="457"/>
    <col min="9473" max="9473" width="37.85546875" style="457" customWidth="1"/>
    <col min="9474" max="9476" width="20.7109375" style="457" customWidth="1"/>
    <col min="9477" max="9477" width="38.7109375" style="457" customWidth="1"/>
    <col min="9478" max="9480" width="20.7109375" style="457" customWidth="1"/>
    <col min="9481" max="9481" width="11.28515625" style="457" customWidth="1"/>
    <col min="9482" max="9482" width="11.85546875" style="457" customWidth="1"/>
    <col min="9483" max="9483" width="12.7109375" style="457" customWidth="1"/>
    <col min="9484" max="9728" width="11.42578125" style="457"/>
    <col min="9729" max="9729" width="37.85546875" style="457" customWidth="1"/>
    <col min="9730" max="9732" width="20.7109375" style="457" customWidth="1"/>
    <col min="9733" max="9733" width="38.7109375" style="457" customWidth="1"/>
    <col min="9734" max="9736" width="20.7109375" style="457" customWidth="1"/>
    <col min="9737" max="9737" width="11.28515625" style="457" customWidth="1"/>
    <col min="9738" max="9738" width="11.85546875" style="457" customWidth="1"/>
    <col min="9739" max="9739" width="12.7109375" style="457" customWidth="1"/>
    <col min="9740" max="9984" width="11.42578125" style="457"/>
    <col min="9985" max="9985" width="37.85546875" style="457" customWidth="1"/>
    <col min="9986" max="9988" width="20.7109375" style="457" customWidth="1"/>
    <col min="9989" max="9989" width="38.7109375" style="457" customWidth="1"/>
    <col min="9990" max="9992" width="20.7109375" style="457" customWidth="1"/>
    <col min="9993" max="9993" width="11.28515625" style="457" customWidth="1"/>
    <col min="9994" max="9994" width="11.85546875" style="457" customWidth="1"/>
    <col min="9995" max="9995" width="12.7109375" style="457" customWidth="1"/>
    <col min="9996" max="10240" width="11.42578125" style="457"/>
    <col min="10241" max="10241" width="37.85546875" style="457" customWidth="1"/>
    <col min="10242" max="10244" width="20.7109375" style="457" customWidth="1"/>
    <col min="10245" max="10245" width="38.7109375" style="457" customWidth="1"/>
    <col min="10246" max="10248" width="20.7109375" style="457" customWidth="1"/>
    <col min="10249" max="10249" width="11.28515625" style="457" customWidth="1"/>
    <col min="10250" max="10250" width="11.85546875" style="457" customWidth="1"/>
    <col min="10251" max="10251" width="12.7109375" style="457" customWidth="1"/>
    <col min="10252" max="10496" width="11.42578125" style="457"/>
    <col min="10497" max="10497" width="37.85546875" style="457" customWidth="1"/>
    <col min="10498" max="10500" width="20.7109375" style="457" customWidth="1"/>
    <col min="10501" max="10501" width="38.7109375" style="457" customWidth="1"/>
    <col min="10502" max="10504" width="20.7109375" style="457" customWidth="1"/>
    <col min="10505" max="10505" width="11.28515625" style="457" customWidth="1"/>
    <col min="10506" max="10506" width="11.85546875" style="457" customWidth="1"/>
    <col min="10507" max="10507" width="12.7109375" style="457" customWidth="1"/>
    <col min="10508" max="10752" width="11.42578125" style="457"/>
    <col min="10753" max="10753" width="37.85546875" style="457" customWidth="1"/>
    <col min="10754" max="10756" width="20.7109375" style="457" customWidth="1"/>
    <col min="10757" max="10757" width="38.7109375" style="457" customWidth="1"/>
    <col min="10758" max="10760" width="20.7109375" style="457" customWidth="1"/>
    <col min="10761" max="10761" width="11.28515625" style="457" customWidth="1"/>
    <col min="10762" max="10762" width="11.85546875" style="457" customWidth="1"/>
    <col min="10763" max="10763" width="12.7109375" style="457" customWidth="1"/>
    <col min="10764" max="11008" width="11.42578125" style="457"/>
    <col min="11009" max="11009" width="37.85546875" style="457" customWidth="1"/>
    <col min="11010" max="11012" width="20.7109375" style="457" customWidth="1"/>
    <col min="11013" max="11013" width="38.7109375" style="457" customWidth="1"/>
    <col min="11014" max="11016" width="20.7109375" style="457" customWidth="1"/>
    <col min="11017" max="11017" width="11.28515625" style="457" customWidth="1"/>
    <col min="11018" max="11018" width="11.85546875" style="457" customWidth="1"/>
    <col min="11019" max="11019" width="12.7109375" style="457" customWidth="1"/>
    <col min="11020" max="11264" width="11.42578125" style="457"/>
    <col min="11265" max="11265" width="37.85546875" style="457" customWidth="1"/>
    <col min="11266" max="11268" width="20.7109375" style="457" customWidth="1"/>
    <col min="11269" max="11269" width="38.7109375" style="457" customWidth="1"/>
    <col min="11270" max="11272" width="20.7109375" style="457" customWidth="1"/>
    <col min="11273" max="11273" width="11.28515625" style="457" customWidth="1"/>
    <col min="11274" max="11274" width="11.85546875" style="457" customWidth="1"/>
    <col min="11275" max="11275" width="12.7109375" style="457" customWidth="1"/>
    <col min="11276" max="11520" width="11.42578125" style="457"/>
    <col min="11521" max="11521" width="37.85546875" style="457" customWidth="1"/>
    <col min="11522" max="11524" width="20.7109375" style="457" customWidth="1"/>
    <col min="11525" max="11525" width="38.7109375" style="457" customWidth="1"/>
    <col min="11526" max="11528" width="20.7109375" style="457" customWidth="1"/>
    <col min="11529" max="11529" width="11.28515625" style="457" customWidth="1"/>
    <col min="11530" max="11530" width="11.85546875" style="457" customWidth="1"/>
    <col min="11531" max="11531" width="12.7109375" style="457" customWidth="1"/>
    <col min="11532" max="11776" width="11.42578125" style="457"/>
    <col min="11777" max="11777" width="37.85546875" style="457" customWidth="1"/>
    <col min="11778" max="11780" width="20.7109375" style="457" customWidth="1"/>
    <col min="11781" max="11781" width="38.7109375" style="457" customWidth="1"/>
    <col min="11782" max="11784" width="20.7109375" style="457" customWidth="1"/>
    <col min="11785" max="11785" width="11.28515625" style="457" customWidth="1"/>
    <col min="11786" max="11786" width="11.85546875" style="457" customWidth="1"/>
    <col min="11787" max="11787" width="12.7109375" style="457" customWidth="1"/>
    <col min="11788" max="12032" width="11.42578125" style="457"/>
    <col min="12033" max="12033" width="37.85546875" style="457" customWidth="1"/>
    <col min="12034" max="12036" width="20.7109375" style="457" customWidth="1"/>
    <col min="12037" max="12037" width="38.7109375" style="457" customWidth="1"/>
    <col min="12038" max="12040" width="20.7109375" style="457" customWidth="1"/>
    <col min="12041" max="12041" width="11.28515625" style="457" customWidth="1"/>
    <col min="12042" max="12042" width="11.85546875" style="457" customWidth="1"/>
    <col min="12043" max="12043" width="12.7109375" style="457" customWidth="1"/>
    <col min="12044" max="12288" width="11.42578125" style="457"/>
    <col min="12289" max="12289" width="37.85546875" style="457" customWidth="1"/>
    <col min="12290" max="12292" width="20.7109375" style="457" customWidth="1"/>
    <col min="12293" max="12293" width="38.7109375" style="457" customWidth="1"/>
    <col min="12294" max="12296" width="20.7109375" style="457" customWidth="1"/>
    <col min="12297" max="12297" width="11.28515625" style="457" customWidth="1"/>
    <col min="12298" max="12298" width="11.85546875" style="457" customWidth="1"/>
    <col min="12299" max="12299" width="12.7109375" style="457" customWidth="1"/>
    <col min="12300" max="12544" width="11.42578125" style="457"/>
    <col min="12545" max="12545" width="37.85546875" style="457" customWidth="1"/>
    <col min="12546" max="12548" width="20.7109375" style="457" customWidth="1"/>
    <col min="12549" max="12549" width="38.7109375" style="457" customWidth="1"/>
    <col min="12550" max="12552" width="20.7109375" style="457" customWidth="1"/>
    <col min="12553" max="12553" width="11.28515625" style="457" customWidth="1"/>
    <col min="12554" max="12554" width="11.85546875" style="457" customWidth="1"/>
    <col min="12555" max="12555" width="12.7109375" style="457" customWidth="1"/>
    <col min="12556" max="12800" width="11.42578125" style="457"/>
    <col min="12801" max="12801" width="37.85546875" style="457" customWidth="1"/>
    <col min="12802" max="12804" width="20.7109375" style="457" customWidth="1"/>
    <col min="12805" max="12805" width="38.7109375" style="457" customWidth="1"/>
    <col min="12806" max="12808" width="20.7109375" style="457" customWidth="1"/>
    <col min="12809" max="12809" width="11.28515625" style="457" customWidth="1"/>
    <col min="12810" max="12810" width="11.85546875" style="457" customWidth="1"/>
    <col min="12811" max="12811" width="12.7109375" style="457" customWidth="1"/>
    <col min="12812" max="13056" width="11.42578125" style="457"/>
    <col min="13057" max="13057" width="37.85546875" style="457" customWidth="1"/>
    <col min="13058" max="13060" width="20.7109375" style="457" customWidth="1"/>
    <col min="13061" max="13061" width="38.7109375" style="457" customWidth="1"/>
    <col min="13062" max="13064" width="20.7109375" style="457" customWidth="1"/>
    <col min="13065" max="13065" width="11.28515625" style="457" customWidth="1"/>
    <col min="13066" max="13066" width="11.85546875" style="457" customWidth="1"/>
    <col min="13067" max="13067" width="12.7109375" style="457" customWidth="1"/>
    <col min="13068" max="13312" width="11.42578125" style="457"/>
    <col min="13313" max="13313" width="37.85546875" style="457" customWidth="1"/>
    <col min="13314" max="13316" width="20.7109375" style="457" customWidth="1"/>
    <col min="13317" max="13317" width="38.7109375" style="457" customWidth="1"/>
    <col min="13318" max="13320" width="20.7109375" style="457" customWidth="1"/>
    <col min="13321" max="13321" width="11.28515625" style="457" customWidth="1"/>
    <col min="13322" max="13322" width="11.85546875" style="457" customWidth="1"/>
    <col min="13323" max="13323" width="12.7109375" style="457" customWidth="1"/>
    <col min="13324" max="13568" width="11.42578125" style="457"/>
    <col min="13569" max="13569" width="37.85546875" style="457" customWidth="1"/>
    <col min="13570" max="13572" width="20.7109375" style="457" customWidth="1"/>
    <col min="13573" max="13573" width="38.7109375" style="457" customWidth="1"/>
    <col min="13574" max="13576" width="20.7109375" style="457" customWidth="1"/>
    <col min="13577" max="13577" width="11.28515625" style="457" customWidth="1"/>
    <col min="13578" max="13578" width="11.85546875" style="457" customWidth="1"/>
    <col min="13579" max="13579" width="12.7109375" style="457" customWidth="1"/>
    <col min="13580" max="13824" width="11.42578125" style="457"/>
    <col min="13825" max="13825" width="37.85546875" style="457" customWidth="1"/>
    <col min="13826" max="13828" width="20.7109375" style="457" customWidth="1"/>
    <col min="13829" max="13829" width="38.7109375" style="457" customWidth="1"/>
    <col min="13830" max="13832" width="20.7109375" style="457" customWidth="1"/>
    <col min="13833" max="13833" width="11.28515625" style="457" customWidth="1"/>
    <col min="13834" max="13834" width="11.85546875" style="457" customWidth="1"/>
    <col min="13835" max="13835" width="12.7109375" style="457" customWidth="1"/>
    <col min="13836" max="14080" width="11.42578125" style="457"/>
    <col min="14081" max="14081" width="37.85546875" style="457" customWidth="1"/>
    <col min="14082" max="14084" width="20.7109375" style="457" customWidth="1"/>
    <col min="14085" max="14085" width="38.7109375" style="457" customWidth="1"/>
    <col min="14086" max="14088" width="20.7109375" style="457" customWidth="1"/>
    <col min="14089" max="14089" width="11.28515625" style="457" customWidth="1"/>
    <col min="14090" max="14090" width="11.85546875" style="457" customWidth="1"/>
    <col min="14091" max="14091" width="12.7109375" style="457" customWidth="1"/>
    <col min="14092" max="14336" width="11.42578125" style="457"/>
    <col min="14337" max="14337" width="37.85546875" style="457" customWidth="1"/>
    <col min="14338" max="14340" width="20.7109375" style="457" customWidth="1"/>
    <col min="14341" max="14341" width="38.7109375" style="457" customWidth="1"/>
    <col min="14342" max="14344" width="20.7109375" style="457" customWidth="1"/>
    <col min="14345" max="14345" width="11.28515625" style="457" customWidth="1"/>
    <col min="14346" max="14346" width="11.85546875" style="457" customWidth="1"/>
    <col min="14347" max="14347" width="12.7109375" style="457" customWidth="1"/>
    <col min="14348" max="14592" width="11.42578125" style="457"/>
    <col min="14593" max="14593" width="37.85546875" style="457" customWidth="1"/>
    <col min="14594" max="14596" width="20.7109375" style="457" customWidth="1"/>
    <col min="14597" max="14597" width="38.7109375" style="457" customWidth="1"/>
    <col min="14598" max="14600" width="20.7109375" style="457" customWidth="1"/>
    <col min="14601" max="14601" width="11.28515625" style="457" customWidth="1"/>
    <col min="14602" max="14602" width="11.85546875" style="457" customWidth="1"/>
    <col min="14603" max="14603" width="12.7109375" style="457" customWidth="1"/>
    <col min="14604" max="14848" width="11.42578125" style="457"/>
    <col min="14849" max="14849" width="37.85546875" style="457" customWidth="1"/>
    <col min="14850" max="14852" width="20.7109375" style="457" customWidth="1"/>
    <col min="14853" max="14853" width="38.7109375" style="457" customWidth="1"/>
    <col min="14854" max="14856" width="20.7109375" style="457" customWidth="1"/>
    <col min="14857" max="14857" width="11.28515625" style="457" customWidth="1"/>
    <col min="14858" max="14858" width="11.85546875" style="457" customWidth="1"/>
    <col min="14859" max="14859" width="12.7109375" style="457" customWidth="1"/>
    <col min="14860" max="15104" width="11.42578125" style="457"/>
    <col min="15105" max="15105" width="37.85546875" style="457" customWidth="1"/>
    <col min="15106" max="15108" width="20.7109375" style="457" customWidth="1"/>
    <col min="15109" max="15109" width="38.7109375" style="457" customWidth="1"/>
    <col min="15110" max="15112" width="20.7109375" style="457" customWidth="1"/>
    <col min="15113" max="15113" width="11.28515625" style="457" customWidth="1"/>
    <col min="15114" max="15114" width="11.85546875" style="457" customWidth="1"/>
    <col min="15115" max="15115" width="12.7109375" style="457" customWidth="1"/>
    <col min="15116" max="15360" width="11.42578125" style="457"/>
    <col min="15361" max="15361" width="37.85546875" style="457" customWidth="1"/>
    <col min="15362" max="15364" width="20.7109375" style="457" customWidth="1"/>
    <col min="15365" max="15365" width="38.7109375" style="457" customWidth="1"/>
    <col min="15366" max="15368" width="20.7109375" style="457" customWidth="1"/>
    <col min="15369" max="15369" width="11.28515625" style="457" customWidth="1"/>
    <col min="15370" max="15370" width="11.85546875" style="457" customWidth="1"/>
    <col min="15371" max="15371" width="12.7109375" style="457" customWidth="1"/>
    <col min="15372" max="15616" width="11.42578125" style="457"/>
    <col min="15617" max="15617" width="37.85546875" style="457" customWidth="1"/>
    <col min="15618" max="15620" width="20.7109375" style="457" customWidth="1"/>
    <col min="15621" max="15621" width="38.7109375" style="457" customWidth="1"/>
    <col min="15622" max="15624" width="20.7109375" style="457" customWidth="1"/>
    <col min="15625" max="15625" width="11.28515625" style="457" customWidth="1"/>
    <col min="15626" max="15626" width="11.85546875" style="457" customWidth="1"/>
    <col min="15627" max="15627" width="12.7109375" style="457" customWidth="1"/>
    <col min="15628" max="15872" width="11.42578125" style="457"/>
    <col min="15873" max="15873" width="37.85546875" style="457" customWidth="1"/>
    <col min="15874" max="15876" width="20.7109375" style="457" customWidth="1"/>
    <col min="15877" max="15877" width="38.7109375" style="457" customWidth="1"/>
    <col min="15878" max="15880" width="20.7109375" style="457" customWidth="1"/>
    <col min="15881" max="15881" width="11.28515625" style="457" customWidth="1"/>
    <col min="15882" max="15882" width="11.85546875" style="457" customWidth="1"/>
    <col min="15883" max="15883" width="12.7109375" style="457" customWidth="1"/>
    <col min="15884" max="16128" width="11.42578125" style="457"/>
    <col min="16129" max="16129" width="37.85546875" style="457" customWidth="1"/>
    <col min="16130" max="16132" width="20.7109375" style="457" customWidth="1"/>
    <col min="16133" max="16133" width="38.7109375" style="457" customWidth="1"/>
    <col min="16134" max="16136" width="20.7109375" style="457" customWidth="1"/>
    <col min="16137" max="16137" width="11.28515625" style="457" customWidth="1"/>
    <col min="16138" max="16138" width="11.85546875" style="457" customWidth="1"/>
    <col min="16139" max="16139" width="12.7109375" style="457" customWidth="1"/>
    <col min="16140" max="16384" width="11.42578125" style="457"/>
  </cols>
  <sheetData>
    <row r="1" spans="1:24" ht="15" customHeight="1">
      <c r="A1" s="868" t="s">
        <v>253</v>
      </c>
      <c r="B1" s="868"/>
      <c r="C1" s="454" t="s">
        <v>150</v>
      </c>
      <c r="D1" s="455">
        <f ca="1">TODAY()</f>
        <v>42437</v>
      </c>
      <c r="E1" s="868" t="s">
        <v>253</v>
      </c>
      <c r="F1" s="868"/>
      <c r="G1" s="454" t="s">
        <v>150</v>
      </c>
      <c r="H1" s="455">
        <f ca="1">TODAY()</f>
        <v>42437</v>
      </c>
    </row>
    <row r="2" spans="1:24" s="461" customFormat="1" ht="15.75" customHeight="1">
      <c r="A2" s="868"/>
      <c r="B2" s="868"/>
      <c r="C2" s="523"/>
      <c r="D2" s="458"/>
      <c r="E2" s="868"/>
      <c r="F2" s="868"/>
      <c r="G2" s="868"/>
      <c r="H2" s="868"/>
      <c r="I2" s="460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</row>
    <row r="3" spans="1:24" s="461" customFormat="1" ht="18" customHeight="1">
      <c r="A3" s="893" t="s">
        <v>254</v>
      </c>
      <c r="B3" s="893"/>
      <c r="C3" s="893"/>
      <c r="D3" s="893"/>
      <c r="E3" s="893" t="s">
        <v>255</v>
      </c>
      <c r="F3" s="893"/>
      <c r="G3" s="893"/>
      <c r="H3" s="893"/>
      <c r="I3" s="459"/>
    </row>
    <row r="4" spans="1:24" s="461" customFormat="1" ht="21.75" customHeight="1">
      <c r="A4" s="892" t="s">
        <v>1</v>
      </c>
      <c r="B4" s="892"/>
      <c r="C4" s="524" t="s">
        <v>153</v>
      </c>
      <c r="D4" s="524" t="s">
        <v>154</v>
      </c>
      <c r="E4" s="892" t="s">
        <v>1</v>
      </c>
      <c r="F4" s="892"/>
      <c r="G4" s="524" t="s">
        <v>153</v>
      </c>
      <c r="H4" s="524" t="s">
        <v>154</v>
      </c>
      <c r="I4" s="459"/>
    </row>
    <row r="5" spans="1:24" s="461" customFormat="1" ht="29.25" customHeight="1" thickBot="1">
      <c r="A5" s="853" t="str">
        <f>'1- Identification'!F8</f>
        <v>ACC Périscolaire Chablisien</v>
      </c>
      <c r="B5" s="854"/>
      <c r="C5" s="554">
        <f>'1- Identification'!F12</f>
        <v>201500075</v>
      </c>
      <c r="D5" s="554">
        <f>'1- Identification'!F13</f>
        <v>0</v>
      </c>
      <c r="E5" s="882" t="str">
        <f>A5</f>
        <v>ACC Périscolaire Chablisien</v>
      </c>
      <c r="F5" s="882"/>
      <c r="G5" s="555">
        <f>IF('6- Compte de résultat 2015'!D4="","",'6- Compte de résultat 2015'!D4)</f>
        <v>201500075</v>
      </c>
      <c r="H5" s="555">
        <f>IF('6- Compte de résultat 2015'!D5="","",'6- Compte de résultat 2015'!D5)</f>
        <v>0</v>
      </c>
      <c r="I5" s="459"/>
    </row>
    <row r="6" spans="1:24" s="461" customFormat="1" ht="25.5" customHeight="1" thickBot="1">
      <c r="A6" s="559" t="s">
        <v>256</v>
      </c>
      <c r="B6" s="526">
        <f>C6+D6</f>
        <v>0</v>
      </c>
      <c r="C6" s="564">
        <f>'5- Récapitulatif'!K20</f>
        <v>0</v>
      </c>
      <c r="D6" s="526">
        <f>'5- Récapitulatif'!K26+'5- Récapitulatif'!K28+'5- Récapitulatif'!K30</f>
        <v>0</v>
      </c>
      <c r="E6" s="559" t="s">
        <v>256</v>
      </c>
      <c r="F6" s="526">
        <f>B6</f>
        <v>0</v>
      </c>
      <c r="G6" s="573">
        <f>C6</f>
        <v>0</v>
      </c>
      <c r="H6" s="542">
        <f>D6</f>
        <v>0</v>
      </c>
      <c r="I6" s="459"/>
    </row>
    <row r="7" spans="1:24" ht="18" customHeight="1" thickBot="1">
      <c r="A7" s="527" t="s">
        <v>155</v>
      </c>
      <c r="B7" s="469" t="s">
        <v>156</v>
      </c>
      <c r="C7" s="565" t="s">
        <v>156</v>
      </c>
      <c r="D7" s="528" t="s">
        <v>156</v>
      </c>
      <c r="E7" s="529" t="s">
        <v>157</v>
      </c>
      <c r="F7" s="469" t="s">
        <v>156</v>
      </c>
      <c r="G7" s="530" t="s">
        <v>156</v>
      </c>
      <c r="H7" s="531" t="s">
        <v>156</v>
      </c>
      <c r="I7" s="471"/>
    </row>
    <row r="8" spans="1:24" ht="18.75" customHeight="1" thickBot="1">
      <c r="A8" s="560" t="s">
        <v>158</v>
      </c>
      <c r="B8" s="569">
        <f>SUM(B9:B15)</f>
        <v>0</v>
      </c>
      <c r="C8" s="566">
        <f>SUM(C9:C15)</f>
        <v>0</v>
      </c>
      <c r="D8" s="532">
        <f>SUM(D9:D15)</f>
        <v>0</v>
      </c>
      <c r="E8" s="560" t="s">
        <v>159</v>
      </c>
      <c r="F8" s="569">
        <f>SUM(F9:F21)</f>
        <v>0</v>
      </c>
      <c r="G8" s="574">
        <f>SUM(G9:G21)</f>
        <v>0</v>
      </c>
      <c r="H8" s="532">
        <f>SUM(H9:H21)</f>
        <v>0</v>
      </c>
      <c r="I8" s="475"/>
    </row>
    <row r="9" spans="1:24">
      <c r="A9" s="561" t="s">
        <v>160</v>
      </c>
      <c r="B9" s="570">
        <f>'6- Compte de résultat 2015'!B8</f>
        <v>0</v>
      </c>
      <c r="C9" s="567">
        <f t="shared" ref="C9:C15" si="0">IF(B9=0,0,(B9/$B$6*$C$6))</f>
        <v>0</v>
      </c>
      <c r="D9" s="533">
        <f>IF(B9=0,0,(B9/$B$6*$D$6))</f>
        <v>0</v>
      </c>
      <c r="E9" s="561" t="s">
        <v>161</v>
      </c>
      <c r="F9" s="570">
        <f>'6- Compte de résultat 2015'!D8</f>
        <v>0</v>
      </c>
      <c r="G9" s="575">
        <f>IF(F9=0,0,(F9/$F$6*$G$6))</f>
        <v>0</v>
      </c>
      <c r="H9" s="534">
        <f>IF(F9=0,0,(F9/$F$6*$H$6))</f>
        <v>0</v>
      </c>
      <c r="I9" s="479"/>
    </row>
    <row r="10" spans="1:24">
      <c r="A10" s="562" t="s">
        <v>162</v>
      </c>
      <c r="B10" s="570">
        <f>'6- Compte de résultat 2015'!B9</f>
        <v>0</v>
      </c>
      <c r="C10" s="567">
        <f t="shared" si="0"/>
        <v>0</v>
      </c>
      <c r="D10" s="533">
        <f t="shared" ref="D10:D15" si="1">IF(B10=0,0,(B10/$B$6*$D$6))</f>
        <v>0</v>
      </c>
      <c r="E10" s="562" t="s">
        <v>163</v>
      </c>
      <c r="F10" s="570">
        <f>'6- Compte de résultat 2015'!D9</f>
        <v>0</v>
      </c>
      <c r="G10" s="575">
        <f t="shared" ref="G10:G21" si="2">IF(F10=0,0,(F10/$F$6*$G$6))</f>
        <v>0</v>
      </c>
      <c r="H10" s="534">
        <f t="shared" ref="H10:H21" si="3">IF(F10=0,0,(F10/$F$6*$H$6))</f>
        <v>0</v>
      </c>
      <c r="I10" s="479"/>
    </row>
    <row r="11" spans="1:24">
      <c r="A11" s="562" t="s">
        <v>164</v>
      </c>
      <c r="B11" s="570">
        <f>'6- Compte de résultat 2015'!B10</f>
        <v>0</v>
      </c>
      <c r="C11" s="567">
        <f t="shared" si="0"/>
        <v>0</v>
      </c>
      <c r="D11" s="533">
        <f t="shared" si="1"/>
        <v>0</v>
      </c>
      <c r="E11" s="562" t="s">
        <v>165</v>
      </c>
      <c r="F11" s="570">
        <f>'6- Compte de résultat 2015'!D10</f>
        <v>0</v>
      </c>
      <c r="G11" s="575">
        <f t="shared" si="2"/>
        <v>0</v>
      </c>
      <c r="H11" s="534">
        <f t="shared" si="3"/>
        <v>0</v>
      </c>
      <c r="I11" s="479"/>
    </row>
    <row r="12" spans="1:24">
      <c r="A12" s="562" t="s">
        <v>166</v>
      </c>
      <c r="B12" s="570">
        <f>'6- Compte de résultat 2015'!B11</f>
        <v>0</v>
      </c>
      <c r="C12" s="567">
        <f t="shared" si="0"/>
        <v>0</v>
      </c>
      <c r="D12" s="533">
        <f t="shared" si="1"/>
        <v>0</v>
      </c>
      <c r="E12" s="562" t="s">
        <v>167</v>
      </c>
      <c r="F12" s="570">
        <f>'6- Compte de résultat 2015'!D11</f>
        <v>0</v>
      </c>
      <c r="G12" s="575">
        <f t="shared" si="2"/>
        <v>0</v>
      </c>
      <c r="H12" s="534">
        <f t="shared" si="3"/>
        <v>0</v>
      </c>
      <c r="I12" s="479"/>
    </row>
    <row r="13" spans="1:24">
      <c r="A13" s="562" t="s">
        <v>168</v>
      </c>
      <c r="B13" s="570">
        <f>'6- Compte de résultat 2015'!B12</f>
        <v>0</v>
      </c>
      <c r="C13" s="567">
        <f t="shared" si="0"/>
        <v>0</v>
      </c>
      <c r="D13" s="533">
        <f t="shared" si="1"/>
        <v>0</v>
      </c>
      <c r="E13" s="562" t="s">
        <v>169</v>
      </c>
      <c r="F13" s="570">
        <f>'6- Compte de résultat 2015'!D12</f>
        <v>0</v>
      </c>
      <c r="G13" s="575">
        <f t="shared" si="2"/>
        <v>0</v>
      </c>
      <c r="H13" s="534">
        <f t="shared" si="3"/>
        <v>0</v>
      </c>
      <c r="I13" s="479"/>
    </row>
    <row r="14" spans="1:24">
      <c r="A14" s="562" t="s">
        <v>170</v>
      </c>
      <c r="B14" s="570">
        <f>'6- Compte de résultat 2015'!B13</f>
        <v>0</v>
      </c>
      <c r="C14" s="567">
        <f t="shared" si="0"/>
        <v>0</v>
      </c>
      <c r="D14" s="533">
        <f t="shared" si="1"/>
        <v>0</v>
      </c>
      <c r="E14" s="562" t="s">
        <v>171</v>
      </c>
      <c r="F14" s="570">
        <f>'6- Compte de résultat 2015'!D13</f>
        <v>0</v>
      </c>
      <c r="G14" s="575">
        <f t="shared" si="2"/>
        <v>0</v>
      </c>
      <c r="H14" s="534">
        <f t="shared" si="3"/>
        <v>0</v>
      </c>
      <c r="I14" s="479"/>
      <c r="J14" s="483"/>
    </row>
    <row r="15" spans="1:24" ht="13.5" thickBot="1">
      <c r="A15" s="563" t="str">
        <f>IF('[1]CPTE RESULTAT 2015'!A14="","",'[1]CPTE RESULTAT 2015'!A14)</f>
        <v/>
      </c>
      <c r="B15" s="570">
        <f>'6- Compte de résultat 2015'!B14</f>
        <v>0</v>
      </c>
      <c r="C15" s="567">
        <f t="shared" si="0"/>
        <v>0</v>
      </c>
      <c r="D15" s="533">
        <f t="shared" si="1"/>
        <v>0</v>
      </c>
      <c r="E15" s="562" t="s">
        <v>172</v>
      </c>
      <c r="F15" s="570">
        <f>'6- Compte de résultat 2015'!D14</f>
        <v>0</v>
      </c>
      <c r="G15" s="575">
        <f t="shared" si="2"/>
        <v>0</v>
      </c>
      <c r="H15" s="534">
        <f t="shared" si="3"/>
        <v>0</v>
      </c>
      <c r="I15" s="479"/>
    </row>
    <row r="16" spans="1:24" ht="14.25" customHeight="1" thickBot="1">
      <c r="A16" s="560" t="s">
        <v>173</v>
      </c>
      <c r="B16" s="569">
        <f>SUM(B17:B21)</f>
        <v>0</v>
      </c>
      <c r="C16" s="566">
        <f>SUM(C17:C21)</f>
        <v>0</v>
      </c>
      <c r="D16" s="532">
        <f>SUM(D17:D21)</f>
        <v>0</v>
      </c>
      <c r="E16" s="562" t="str">
        <f>IF('[1]CPTE RESULTAT 2015'!C15="","",'[1]CPTE RESULTAT 2015'!C15)</f>
        <v/>
      </c>
      <c r="F16" s="570">
        <f>'6- Compte de résultat 2015'!D15</f>
        <v>0</v>
      </c>
      <c r="G16" s="575">
        <f t="shared" si="2"/>
        <v>0</v>
      </c>
      <c r="H16" s="534">
        <f t="shared" si="3"/>
        <v>0</v>
      </c>
      <c r="I16" s="487"/>
    </row>
    <row r="17" spans="1:9">
      <c r="A17" s="561" t="s">
        <v>174</v>
      </c>
      <c r="B17" s="570">
        <f>'6- Compte de résultat 2015'!B16</f>
        <v>0</v>
      </c>
      <c r="C17" s="567">
        <f>IF(B17=0,0,(B17/$B$6*$C$6))</f>
        <v>0</v>
      </c>
      <c r="D17" s="533">
        <f>IF(B17=0,0,(B17/$B$6*$D$6))</f>
        <v>0</v>
      </c>
      <c r="E17" s="562" t="str">
        <f>IF('[1]CPTE RESULTAT 2015'!C16="","",'[1]CPTE RESULTAT 2015'!C16)</f>
        <v/>
      </c>
      <c r="F17" s="570">
        <f>'6- Compte de résultat 2015'!D16</f>
        <v>0</v>
      </c>
      <c r="G17" s="575">
        <f t="shared" si="2"/>
        <v>0</v>
      </c>
      <c r="H17" s="534">
        <f t="shared" si="3"/>
        <v>0</v>
      </c>
      <c r="I17" s="475"/>
    </row>
    <row r="18" spans="1:9">
      <c r="A18" s="562" t="s">
        <v>175</v>
      </c>
      <c r="B18" s="570">
        <f>'6- Compte de résultat 2015'!B17</f>
        <v>0</v>
      </c>
      <c r="C18" s="567">
        <f t="shared" ref="C18:C21" si="4">IF(B18=0,0,(B18/$B$6*$C$6))</f>
        <v>0</v>
      </c>
      <c r="D18" s="533">
        <f t="shared" ref="D18:D21" si="5">IF(B18=0,0,(B18/$B$6*$D$6))</f>
        <v>0</v>
      </c>
      <c r="E18" s="562" t="str">
        <f>IF('[1]CPTE RESULTAT 2015'!C17="","",'[1]CPTE RESULTAT 2015'!C17)</f>
        <v/>
      </c>
      <c r="F18" s="570">
        <f>'6- Compte de résultat 2015'!D17</f>
        <v>0</v>
      </c>
      <c r="G18" s="575">
        <f t="shared" si="2"/>
        <v>0</v>
      </c>
      <c r="H18" s="534">
        <f t="shared" si="3"/>
        <v>0</v>
      </c>
      <c r="I18" s="471"/>
    </row>
    <row r="19" spans="1:9">
      <c r="A19" s="562" t="s">
        <v>176</v>
      </c>
      <c r="B19" s="570">
        <f>'6- Compte de résultat 2015'!B18</f>
        <v>0</v>
      </c>
      <c r="C19" s="567">
        <f t="shared" si="4"/>
        <v>0</v>
      </c>
      <c r="D19" s="533">
        <f t="shared" si="5"/>
        <v>0</v>
      </c>
      <c r="F19" s="570">
        <f>'6- Compte de résultat 2015'!D18</f>
        <v>0</v>
      </c>
      <c r="G19" s="575">
        <f t="shared" si="2"/>
        <v>0</v>
      </c>
      <c r="H19" s="534">
        <f t="shared" si="3"/>
        <v>0</v>
      </c>
      <c r="I19" s="475"/>
    </row>
    <row r="20" spans="1:9">
      <c r="A20" s="562" t="s">
        <v>177</v>
      </c>
      <c r="B20" s="570">
        <f>'6- Compte de résultat 2015'!B19</f>
        <v>0</v>
      </c>
      <c r="C20" s="567">
        <f t="shared" si="4"/>
        <v>0</v>
      </c>
      <c r="D20" s="533">
        <f t="shared" si="5"/>
        <v>0</v>
      </c>
      <c r="E20" s="562" t="str">
        <f>IF('[1]CPTE RESULTAT 2015'!C19="","",'[1]CPTE RESULTAT 2015'!C19)</f>
        <v/>
      </c>
      <c r="F20" s="570">
        <f>'6- Compte de résultat 2015'!D19</f>
        <v>0</v>
      </c>
      <c r="G20" s="575">
        <f t="shared" si="2"/>
        <v>0</v>
      </c>
      <c r="H20" s="534">
        <f t="shared" si="3"/>
        <v>0</v>
      </c>
      <c r="I20" s="479"/>
    </row>
    <row r="21" spans="1:9" ht="13.5" thickBot="1">
      <c r="A21" s="563" t="str">
        <f>IF('[1]CPTE RESULTAT 2015'!A20="","",'[1]CPTE RESULTAT 2015'!A20)</f>
        <v/>
      </c>
      <c r="B21" s="570">
        <f>'6- Compte de résultat 2015'!B20</f>
        <v>0</v>
      </c>
      <c r="C21" s="567">
        <f t="shared" si="4"/>
        <v>0</v>
      </c>
      <c r="D21" s="533">
        <f t="shared" si="5"/>
        <v>0</v>
      </c>
      <c r="E21" s="563" t="str">
        <f>IF('[1]CPTE RESULTAT 2015'!C20="","",'[1]CPTE RESULTAT 2015'!C20)</f>
        <v/>
      </c>
      <c r="F21" s="570">
        <f>'6- Compte de résultat 2015'!D20</f>
        <v>0</v>
      </c>
      <c r="G21" s="575">
        <f t="shared" si="2"/>
        <v>0</v>
      </c>
      <c r="H21" s="534">
        <f t="shared" si="3"/>
        <v>0</v>
      </c>
      <c r="I21" s="479"/>
    </row>
    <row r="22" spans="1:9" ht="15.75" customHeight="1" thickBot="1">
      <c r="A22" s="560" t="s">
        <v>178</v>
      </c>
      <c r="B22" s="569">
        <f>SUM(B23:B29)</f>
        <v>0</v>
      </c>
      <c r="C22" s="566">
        <f>SUM(C23:C29)</f>
        <v>0</v>
      </c>
      <c r="D22" s="532">
        <f>SUM(D23:D29)</f>
        <v>0</v>
      </c>
      <c r="E22" s="560" t="s">
        <v>179</v>
      </c>
      <c r="F22" s="569">
        <f>SUM(F23:F37)</f>
        <v>0</v>
      </c>
      <c r="G22" s="574">
        <f>SUM(G23:G37)</f>
        <v>0</v>
      </c>
      <c r="H22" s="532">
        <f>SUM(H23:H37)</f>
        <v>0</v>
      </c>
      <c r="I22" s="479"/>
    </row>
    <row r="23" spans="1:9" ht="12.95" customHeight="1">
      <c r="A23" s="561" t="s">
        <v>180</v>
      </c>
      <c r="B23" s="570">
        <f>'6- Compte de résultat 2015'!B22</f>
        <v>0</v>
      </c>
      <c r="C23" s="567">
        <f>IF(B23=0,0,(B23/$B$6*$C$6))</f>
        <v>0</v>
      </c>
      <c r="D23" s="533">
        <f>IF(B23=0,0,(B23/$B$6*$D$6))</f>
        <v>0</v>
      </c>
      <c r="E23" s="561" t="s">
        <v>181</v>
      </c>
      <c r="F23" s="570">
        <f>'6- Compte de résultat 2015'!D22</f>
        <v>0</v>
      </c>
      <c r="G23" s="575">
        <f>IF(F23=0,0,(F23/$F$6*$G$6))</f>
        <v>0</v>
      </c>
      <c r="H23" s="534">
        <f>IF(F23=0,0,(F23/$F$6*$H$6))</f>
        <v>0</v>
      </c>
      <c r="I23" s="479"/>
    </row>
    <row r="24" spans="1:9" ht="12.95" customHeight="1">
      <c r="A24" s="562" t="s">
        <v>182</v>
      </c>
      <c r="B24" s="570">
        <f>'6- Compte de résultat 2015'!B23</f>
        <v>0</v>
      </c>
      <c r="C24" s="567">
        <f t="shared" ref="C24:C29" si="6">IF(B24=0,0,(B24/$B$6*$C$6))</f>
        <v>0</v>
      </c>
      <c r="D24" s="533">
        <f t="shared" ref="D24:D29" si="7">IF(B24=0,0,(B24/$B$6*$D$6))</f>
        <v>0</v>
      </c>
      <c r="E24" s="562" t="s">
        <v>183</v>
      </c>
      <c r="F24" s="570">
        <f>'6- Compte de résultat 2015'!D23</f>
        <v>0</v>
      </c>
      <c r="G24" s="575">
        <f t="shared" ref="G24:G37" si="8">IF(F24=0,0,(F24/$F$6*$G$6))</f>
        <v>0</v>
      </c>
      <c r="H24" s="534">
        <f t="shared" ref="H24:H37" si="9">IF(F24=0,0,(F24/$F$6*$H$6))</f>
        <v>0</v>
      </c>
      <c r="I24" s="487"/>
    </row>
    <row r="25" spans="1:9" ht="12.95" customHeight="1">
      <c r="A25" s="562" t="s">
        <v>184</v>
      </c>
      <c r="B25" s="570">
        <f>'6- Compte de résultat 2015'!B24</f>
        <v>0</v>
      </c>
      <c r="C25" s="567">
        <f t="shared" si="6"/>
        <v>0</v>
      </c>
      <c r="D25" s="533">
        <f t="shared" si="7"/>
        <v>0</v>
      </c>
      <c r="E25" s="562" t="s">
        <v>185</v>
      </c>
      <c r="F25" s="570">
        <f>'6- Compte de résultat 2015'!D24</f>
        <v>0</v>
      </c>
      <c r="G25" s="575">
        <f t="shared" si="8"/>
        <v>0</v>
      </c>
      <c r="H25" s="534">
        <f t="shared" si="9"/>
        <v>0</v>
      </c>
      <c r="I25" s="471"/>
    </row>
    <row r="26" spans="1:9" ht="12.95" customHeight="1">
      <c r="A26" s="562" t="s">
        <v>186</v>
      </c>
      <c r="B26" s="570">
        <f>'6- Compte de résultat 2015'!B25</f>
        <v>0</v>
      </c>
      <c r="C26" s="567">
        <f t="shared" si="6"/>
        <v>0</v>
      </c>
      <c r="D26" s="533">
        <f t="shared" si="7"/>
        <v>0</v>
      </c>
      <c r="E26" s="562" t="s">
        <v>187</v>
      </c>
      <c r="F26" s="570">
        <f>'6- Compte de résultat 2015'!D25</f>
        <v>0</v>
      </c>
      <c r="G26" s="575">
        <f t="shared" si="8"/>
        <v>0</v>
      </c>
      <c r="H26" s="534">
        <f t="shared" si="9"/>
        <v>0</v>
      </c>
      <c r="I26" s="471"/>
    </row>
    <row r="27" spans="1:9" ht="12.95" customHeight="1">
      <c r="A27" s="562" t="s">
        <v>188</v>
      </c>
      <c r="B27" s="570">
        <f>'6- Compte de résultat 2015'!B26</f>
        <v>0</v>
      </c>
      <c r="C27" s="567">
        <f t="shared" si="6"/>
        <v>0</v>
      </c>
      <c r="D27" s="533">
        <f t="shared" si="7"/>
        <v>0</v>
      </c>
      <c r="E27" s="562" t="s">
        <v>189</v>
      </c>
      <c r="F27" s="570">
        <f>'6- Compte de résultat 2015'!D26</f>
        <v>0</v>
      </c>
      <c r="G27" s="575">
        <f t="shared" si="8"/>
        <v>0</v>
      </c>
      <c r="H27" s="534">
        <f t="shared" si="9"/>
        <v>0</v>
      </c>
      <c r="I27" s="475"/>
    </row>
    <row r="28" spans="1:9" ht="12.95" customHeight="1">
      <c r="A28" s="562" t="s">
        <v>190</v>
      </c>
      <c r="B28" s="570">
        <f>'6- Compte de résultat 2015'!B27</f>
        <v>0</v>
      </c>
      <c r="C28" s="567">
        <f t="shared" si="6"/>
        <v>0</v>
      </c>
      <c r="D28" s="533">
        <f t="shared" si="7"/>
        <v>0</v>
      </c>
      <c r="E28" s="562" t="s">
        <v>191</v>
      </c>
      <c r="F28" s="570">
        <f>'6- Compte de résultat 2015'!D27</f>
        <v>0</v>
      </c>
      <c r="G28" s="575">
        <f t="shared" si="8"/>
        <v>0</v>
      </c>
      <c r="H28" s="534">
        <f t="shared" si="9"/>
        <v>0</v>
      </c>
      <c r="I28" s="479"/>
    </row>
    <row r="29" spans="1:9" ht="12.95" customHeight="1" thickBot="1">
      <c r="A29" s="563" t="str">
        <f>IF('[1]CPTE RESULTAT 2015'!A28="","",'[1]CPTE RESULTAT 2015'!A28)</f>
        <v/>
      </c>
      <c r="B29" s="570">
        <f>'6- Compte de résultat 2015'!B28</f>
        <v>0</v>
      </c>
      <c r="C29" s="567">
        <f t="shared" si="6"/>
        <v>0</v>
      </c>
      <c r="D29" s="533">
        <f t="shared" si="7"/>
        <v>0</v>
      </c>
      <c r="E29" s="562" t="s">
        <v>192</v>
      </c>
      <c r="F29" s="570">
        <f>'6- Compte de résultat 2015'!D28</f>
        <v>0</v>
      </c>
      <c r="G29" s="575">
        <f t="shared" si="8"/>
        <v>0</v>
      </c>
      <c r="H29" s="534">
        <f t="shared" si="9"/>
        <v>0</v>
      </c>
      <c r="I29" s="479"/>
    </row>
    <row r="30" spans="1:9" ht="13.5" customHeight="1" thickBot="1">
      <c r="A30" s="560" t="s">
        <v>193</v>
      </c>
      <c r="B30" s="569">
        <f>SUM(B31:B32)</f>
        <v>0</v>
      </c>
      <c r="C30" s="566">
        <f>SUM(C31:C32)</f>
        <v>0</v>
      </c>
      <c r="D30" s="532">
        <f>SUM(D31:D32)</f>
        <v>0</v>
      </c>
      <c r="E30" s="562" t="s">
        <v>194</v>
      </c>
      <c r="F30" s="570">
        <f>'6- Compte de résultat 2015'!D29</f>
        <v>0</v>
      </c>
      <c r="G30" s="575">
        <f t="shared" si="8"/>
        <v>0</v>
      </c>
      <c r="H30" s="534">
        <f t="shared" si="9"/>
        <v>0</v>
      </c>
      <c r="I30" s="479"/>
    </row>
    <row r="31" spans="1:9" ht="12.95" customHeight="1">
      <c r="A31" s="561" t="s">
        <v>195</v>
      </c>
      <c r="B31" s="570">
        <f>'6- Compte de résultat 2015'!B30</f>
        <v>0</v>
      </c>
      <c r="C31" s="567">
        <f>IF(B31=0,0,(B31/$B$6*$C$6))</f>
        <v>0</v>
      </c>
      <c r="D31" s="533">
        <f>IF(B31=0,0,(B31/$B$6*$D$6))</f>
        <v>0</v>
      </c>
      <c r="E31" s="571" t="str">
        <f>IF('[1]CPTE RESULTAT 2015'!C30="","",'[1]CPTE RESULTAT 2015'!C30)</f>
        <v/>
      </c>
      <c r="F31" s="570">
        <f>'6- Compte de résultat 2015'!D30</f>
        <v>0</v>
      </c>
      <c r="G31" s="575">
        <f t="shared" si="8"/>
        <v>0</v>
      </c>
      <c r="H31" s="534">
        <f t="shared" si="9"/>
        <v>0</v>
      </c>
      <c r="I31" s="479"/>
    </row>
    <row r="32" spans="1:9" ht="12.95" customHeight="1" thickBot="1">
      <c r="A32" s="563" t="s">
        <v>196</v>
      </c>
      <c r="B32" s="570">
        <f>'6- Compte de résultat 2015'!B31</f>
        <v>0</v>
      </c>
      <c r="C32" s="567">
        <f>IF(B32=0,0,(B32/$B$6*$C$6))</f>
        <v>0</v>
      </c>
      <c r="D32" s="533">
        <f>IF(B32=0,0,(B32/$B$6*$D$6))</f>
        <v>0</v>
      </c>
      <c r="E32" s="571"/>
      <c r="F32" s="570">
        <f>'6- Compte de résultat 2015'!D31</f>
        <v>0</v>
      </c>
      <c r="G32" s="575">
        <f t="shared" si="8"/>
        <v>0</v>
      </c>
      <c r="H32" s="534">
        <f t="shared" si="9"/>
        <v>0</v>
      </c>
      <c r="I32" s="479"/>
    </row>
    <row r="33" spans="1:10" ht="13.5" customHeight="1" thickBot="1">
      <c r="A33" s="560" t="s">
        <v>197</v>
      </c>
      <c r="B33" s="569">
        <f>SUM(B34:B37)</f>
        <v>0</v>
      </c>
      <c r="C33" s="566">
        <f>SUM(C34:C37)</f>
        <v>0</v>
      </c>
      <c r="D33" s="532">
        <f>SUM(D34:D37)</f>
        <v>0</v>
      </c>
      <c r="E33" s="562" t="str">
        <f>IF('[1]CPTE RESULTAT 2015'!C32="","",'[1]CPTE RESULTAT 2015'!C32)</f>
        <v/>
      </c>
      <c r="F33" s="570">
        <f>'6- Compte de résultat 2015'!D32</f>
        <v>0</v>
      </c>
      <c r="G33" s="575">
        <f t="shared" si="8"/>
        <v>0</v>
      </c>
      <c r="H33" s="534">
        <f t="shared" si="9"/>
        <v>0</v>
      </c>
      <c r="I33" s="479"/>
    </row>
    <row r="34" spans="1:10">
      <c r="A34" s="561" t="s">
        <v>199</v>
      </c>
      <c r="B34" s="570">
        <f>'6- Compte de résultat 2015'!B33</f>
        <v>0</v>
      </c>
      <c r="C34" s="567">
        <f>IF(B34=0,0,(B34/$B$6*$C$6))</f>
        <v>0</v>
      </c>
      <c r="D34" s="533">
        <f>IF(B34=0,0,(B34/$B$6*$D$6))</f>
        <v>0</v>
      </c>
      <c r="E34" s="562" t="str">
        <f>IF('[1]CPTE RESULTAT 2015'!C33="","",'[1]CPTE RESULTAT 2015'!C33)</f>
        <v/>
      </c>
      <c r="F34" s="570">
        <f>'6- Compte de résultat 2015'!D33</f>
        <v>0</v>
      </c>
      <c r="G34" s="575">
        <f t="shared" si="8"/>
        <v>0</v>
      </c>
      <c r="H34" s="534">
        <f t="shared" si="9"/>
        <v>0</v>
      </c>
      <c r="I34" s="479"/>
    </row>
    <row r="35" spans="1:10">
      <c r="A35" s="562" t="s">
        <v>200</v>
      </c>
      <c r="B35" s="570">
        <f>'6- Compte de résultat 2015'!B34</f>
        <v>0</v>
      </c>
      <c r="C35" s="567">
        <f t="shared" ref="C35:C37" si="10">IF(B35=0,0,(B35/$B$6*$C$6))</f>
        <v>0</v>
      </c>
      <c r="D35" s="533">
        <f t="shared" ref="D35:D37" si="11">IF(B35=0,0,(B35/$B$6*$D$6))</f>
        <v>0</v>
      </c>
      <c r="E35" s="562" t="str">
        <f>IF('[1]CPTE RESULTAT 2015'!C34="","",'[1]CPTE RESULTAT 2015'!C34)</f>
        <v/>
      </c>
      <c r="F35" s="570">
        <f>'6- Compte de résultat 2015'!D34</f>
        <v>0</v>
      </c>
      <c r="G35" s="575">
        <f t="shared" si="8"/>
        <v>0</v>
      </c>
      <c r="H35" s="534">
        <f t="shared" si="9"/>
        <v>0</v>
      </c>
      <c r="I35" s="479"/>
    </row>
    <row r="36" spans="1:10" ht="15">
      <c r="A36" s="562" t="s">
        <v>201</v>
      </c>
      <c r="B36" s="570">
        <f>'6- Compte de résultat 2015'!B35</f>
        <v>0</v>
      </c>
      <c r="C36" s="567">
        <f t="shared" si="10"/>
        <v>0</v>
      </c>
      <c r="D36" s="533">
        <f t="shared" si="11"/>
        <v>0</v>
      </c>
      <c r="E36" s="562" t="str">
        <f>IF('[1]CPTE RESULTAT 2015'!C35="","",'[1]CPTE RESULTAT 2015'!C35)</f>
        <v/>
      </c>
      <c r="F36" s="570">
        <f>'6- Compte de résultat 2015'!D35</f>
        <v>0</v>
      </c>
      <c r="G36" s="575">
        <f t="shared" si="8"/>
        <v>0</v>
      </c>
      <c r="H36" s="534">
        <f t="shared" si="9"/>
        <v>0</v>
      </c>
      <c r="I36" s="487"/>
    </row>
    <row r="37" spans="1:10" ht="15.75" thickBot="1">
      <c r="A37" s="563" t="str">
        <f>IF('[1]CPTE RESULTAT 2015'!A36="","",'[1]CPTE RESULTAT 2015'!A36)</f>
        <v/>
      </c>
      <c r="B37" s="570">
        <f>'6- Compte de résultat 2015'!B36</f>
        <v>0</v>
      </c>
      <c r="C37" s="567">
        <f t="shared" si="10"/>
        <v>0</v>
      </c>
      <c r="D37" s="533">
        <f t="shared" si="11"/>
        <v>0</v>
      </c>
      <c r="E37" s="563" t="str">
        <f>IF('[1]CPTE RESULTAT 2015'!C36="","",'[1]CPTE RESULTAT 2015'!C36)</f>
        <v/>
      </c>
      <c r="F37" s="570">
        <f>'6- Compte de résultat 2015'!D36</f>
        <v>0</v>
      </c>
      <c r="G37" s="575">
        <f t="shared" si="8"/>
        <v>0</v>
      </c>
      <c r="H37" s="534">
        <f t="shared" si="9"/>
        <v>0</v>
      </c>
      <c r="I37" s="487"/>
    </row>
    <row r="38" spans="1:10" ht="15.75" customHeight="1" thickBot="1">
      <c r="A38" s="560" t="s">
        <v>202</v>
      </c>
      <c r="B38" s="569">
        <f>SUM(B39+B40)</f>
        <v>0</v>
      </c>
      <c r="C38" s="566">
        <f>SUM(C39+C40)</f>
        <v>0</v>
      </c>
      <c r="D38" s="532">
        <f>SUM(D39+D40)</f>
        <v>0</v>
      </c>
      <c r="E38" s="560" t="s">
        <v>203</v>
      </c>
      <c r="F38" s="569">
        <f>SUM(F39+F40)</f>
        <v>0</v>
      </c>
      <c r="G38" s="574">
        <f>SUM(G39+G40)</f>
        <v>0</v>
      </c>
      <c r="H38" s="532">
        <f>SUM(H39+H40)</f>
        <v>0</v>
      </c>
    </row>
    <row r="39" spans="1:10" ht="14.25" customHeight="1">
      <c r="A39" s="561" t="str">
        <f>IF('[1]CPTE RESULTAT 2015'!A38="","",'[1]CPTE RESULTAT 2015'!A38)</f>
        <v/>
      </c>
      <c r="B39" s="570">
        <f>'6- Compte de résultat 2015'!B38</f>
        <v>0</v>
      </c>
      <c r="C39" s="567">
        <f>IF(B39=0,0,(B39/$B$6*$C$6))</f>
        <v>0</v>
      </c>
      <c r="D39" s="533">
        <f>IF(B39=0,0,(B39/$B$6*$D$6))</f>
        <v>0</v>
      </c>
      <c r="E39" s="561" t="s">
        <v>204</v>
      </c>
      <c r="F39" s="570">
        <f>'6- Compte de résultat 2015'!D38</f>
        <v>0</v>
      </c>
      <c r="G39" s="575">
        <f>IF(F39=0,0,(F39/$F$6*$G$6))</f>
        <v>0</v>
      </c>
      <c r="H39" s="534">
        <f>IF(F39=0,0,(F39/$F$6*$H$6))</f>
        <v>0</v>
      </c>
    </row>
    <row r="40" spans="1:10" ht="13.5" thickBot="1">
      <c r="A40" s="563" t="str">
        <f>IF('[1]CPTE RESULTAT 2015'!A39="","",'[1]CPTE RESULTAT 2015'!A39)</f>
        <v/>
      </c>
      <c r="B40" s="570">
        <f>'6- Compte de résultat 2015'!B39</f>
        <v>0</v>
      </c>
      <c r="C40" s="567">
        <f>IF(B40=0,0,(B40/$B$6*$C$6))</f>
        <v>0</v>
      </c>
      <c r="D40" s="533">
        <f>IF(B40=0,0,(B40/$B$6*$D$6))</f>
        <v>0</v>
      </c>
      <c r="E40" s="563" t="s">
        <v>205</v>
      </c>
      <c r="F40" s="570">
        <f>'6- Compte de résultat 2015'!D39</f>
        <v>0</v>
      </c>
      <c r="G40" s="575">
        <f>IF(F40=0,0,(F40/$F$6*$G$6))</f>
        <v>0</v>
      </c>
      <c r="H40" s="534">
        <f>IF(F40=0,0,(F40/$F$6*$H$6))</f>
        <v>0</v>
      </c>
      <c r="I40" s="475"/>
    </row>
    <row r="41" spans="1:10" ht="17.25" customHeight="1" thickBot="1">
      <c r="A41" s="560" t="s">
        <v>206</v>
      </c>
      <c r="B41" s="569">
        <f>SUM(B42:B44)</f>
        <v>0</v>
      </c>
      <c r="C41" s="566">
        <f>SUM(C42:C44)</f>
        <v>0</v>
      </c>
      <c r="D41" s="532">
        <f>SUM(D42:D44)</f>
        <v>0</v>
      </c>
      <c r="E41" s="560" t="s">
        <v>207</v>
      </c>
      <c r="F41" s="569">
        <f>SUM(F42:F44)</f>
        <v>0</v>
      </c>
      <c r="G41" s="574">
        <f>SUM(G42:G44)</f>
        <v>0</v>
      </c>
      <c r="H41" s="532">
        <f>SUM(H42:H44)</f>
        <v>0</v>
      </c>
      <c r="I41" s="487"/>
    </row>
    <row r="42" spans="1:10" ht="15">
      <c r="A42" s="561" t="s">
        <v>208</v>
      </c>
      <c r="B42" s="570">
        <f>'6- Compte de résultat 2015'!B41</f>
        <v>0</v>
      </c>
      <c r="C42" s="567">
        <f>IF(B42=0,0,(B42/$B$6*$C$6))</f>
        <v>0</v>
      </c>
      <c r="D42" s="533">
        <f>IF(B42=0,0,(B42/$B$6*$D$6))</f>
        <v>0</v>
      </c>
      <c r="E42" s="561" t="str">
        <f>IF('[1]CPTE RESULTAT 2015'!C41="","",'[1]CPTE RESULTAT 2015'!C41)</f>
        <v/>
      </c>
      <c r="F42" s="570">
        <f>'6- Compte de résultat 2015'!D41</f>
        <v>0</v>
      </c>
      <c r="G42" s="575">
        <f>IF(F42=0,0,(F42/$F$6*$G$6))</f>
        <v>0</v>
      </c>
      <c r="H42" s="534">
        <f>IF(F42=0,0,(F42/$F$6*$H$6))</f>
        <v>0</v>
      </c>
      <c r="I42" s="495"/>
    </row>
    <row r="43" spans="1:10" ht="15">
      <c r="A43" s="562" t="s">
        <v>209</v>
      </c>
      <c r="B43" s="570">
        <f>'6- Compte de résultat 2015'!B42</f>
        <v>0</v>
      </c>
      <c r="C43" s="567">
        <f t="shared" ref="C43:C44" si="12">IF(B43=0,0,(B43/$B$6*$C$6))</f>
        <v>0</v>
      </c>
      <c r="D43" s="533">
        <f t="shared" ref="D43:D44" si="13">IF(B43=0,0,(B43/$B$6*$D$6))</f>
        <v>0</v>
      </c>
      <c r="E43" s="562" t="str">
        <f>IF('[1]CPTE RESULTAT 2015'!C42="","",'[1]CPTE RESULTAT 2015'!C42)</f>
        <v/>
      </c>
      <c r="F43" s="570">
        <f>'6- Compte de résultat 2015'!D42</f>
        <v>0</v>
      </c>
      <c r="G43" s="575">
        <f t="shared" ref="G43:G44" si="14">IF(F43=0,0,(F43/$F$6*$G$6))</f>
        <v>0</v>
      </c>
      <c r="H43" s="534">
        <f t="shared" ref="H43:H44" si="15">IF(F43=0,0,(F43/$F$6*$H$6))</f>
        <v>0</v>
      </c>
      <c r="I43" s="495"/>
    </row>
    <row r="44" spans="1:10" ht="12" customHeight="1" thickBot="1">
      <c r="A44" s="563" t="str">
        <f>IF('[1]CPTE RESULTAT 2015'!A43="","",'[1]CPTE RESULTAT 2015'!A43)</f>
        <v/>
      </c>
      <c r="B44" s="570">
        <f>'6- Compte de résultat 2015'!B43</f>
        <v>0</v>
      </c>
      <c r="C44" s="567">
        <f t="shared" si="12"/>
        <v>0</v>
      </c>
      <c r="D44" s="533">
        <f t="shared" si="13"/>
        <v>0</v>
      </c>
      <c r="E44" s="563" t="str">
        <f>IF('[1]CPTE RESULTAT 2015'!C43="","",'[1]CPTE RESULTAT 2015'!C43)</f>
        <v/>
      </c>
      <c r="F44" s="570">
        <f>'6- Compte de résultat 2015'!D43</f>
        <v>0</v>
      </c>
      <c r="G44" s="575">
        <f t="shared" si="14"/>
        <v>0</v>
      </c>
      <c r="H44" s="534">
        <f t="shared" si="15"/>
        <v>0</v>
      </c>
      <c r="I44" s="495"/>
    </row>
    <row r="45" spans="1:10" ht="15" customHeight="1" thickBot="1">
      <c r="A45" s="560" t="s">
        <v>210</v>
      </c>
      <c r="B45" s="569">
        <f>SUM(B46:B47)</f>
        <v>0</v>
      </c>
      <c r="C45" s="566">
        <f>SUM(C46:C47)</f>
        <v>0</v>
      </c>
      <c r="D45" s="532">
        <f>SUM(D46:D47)</f>
        <v>0</v>
      </c>
      <c r="E45" s="560" t="s">
        <v>211</v>
      </c>
      <c r="F45" s="569">
        <f>SUM(F46:F47)</f>
        <v>0</v>
      </c>
      <c r="G45" s="574">
        <f>SUM(G46:G47)</f>
        <v>0</v>
      </c>
      <c r="H45" s="532">
        <f>SUM(H46:H47)</f>
        <v>0</v>
      </c>
    </row>
    <row r="46" spans="1:10">
      <c r="A46" s="561" t="str">
        <f>IF('[1]CPTE RESULTAT 2015'!A45="","",'[1]CPTE RESULTAT 2015'!A45)</f>
        <v/>
      </c>
      <c r="B46" s="570">
        <f>'6- Compte de résultat 2015'!B45</f>
        <v>0</v>
      </c>
      <c r="C46" s="567">
        <f>IF(B46=0,0,(B46/$B$6*$C$6))</f>
        <v>0</v>
      </c>
      <c r="D46" s="533">
        <f>IF(B46=0,0,(B46/$B$6*$D$6))</f>
        <v>0</v>
      </c>
      <c r="E46" s="561" t="str">
        <f>IF('[1]CPTE RESULTAT 2015'!C45="","",'[1]CPTE RESULTAT 2015'!C45)</f>
        <v/>
      </c>
      <c r="F46" s="570">
        <f>'6- Compte de résultat 2015'!D45</f>
        <v>0</v>
      </c>
      <c r="G46" s="575">
        <f>IF(F46=0,0,(F46/$F$6*$G$6))</f>
        <v>0</v>
      </c>
      <c r="H46" s="534">
        <f>IF(F46=0,0,(F46/$F$6*$H$6))</f>
        <v>0</v>
      </c>
      <c r="I46" s="475"/>
    </row>
    <row r="47" spans="1:10" ht="13.5" thickBot="1">
      <c r="A47" s="563" t="str">
        <f>IF('[1]CPTE RESULTAT 2015'!A46="","",'[1]CPTE RESULTAT 2015'!A46)</f>
        <v/>
      </c>
      <c r="B47" s="570">
        <f>'6- Compte de résultat 2015'!B46</f>
        <v>0</v>
      </c>
      <c r="C47" s="567">
        <f>IF(B47=0,0,(B47/$B$6*$C$6))</f>
        <v>0</v>
      </c>
      <c r="D47" s="533">
        <f>IF(B47=0,0,(B47/$B$6*$D$6))</f>
        <v>0</v>
      </c>
      <c r="E47" s="563" t="str">
        <f>IF('[1]CPTE RESULTAT 2015'!C46="","",'[1]CPTE RESULTAT 2015'!C46)</f>
        <v/>
      </c>
      <c r="F47" s="570">
        <f>'6- Compte de résultat 2015'!D46</f>
        <v>0</v>
      </c>
      <c r="G47" s="575">
        <f>IF(F47=0,0,(F47/$F$6*$G$6))</f>
        <v>0</v>
      </c>
      <c r="H47" s="534">
        <f>IF(F47=0,0,(F47/$F$6*$H$6))</f>
        <v>0</v>
      </c>
      <c r="I47" s="475"/>
    </row>
    <row r="48" spans="1:10" ht="13.5" thickBot="1">
      <c r="A48" s="560" t="s">
        <v>212</v>
      </c>
      <c r="B48" s="569">
        <f>SUM(B49:B51)</f>
        <v>0</v>
      </c>
      <c r="C48" s="566">
        <f>SUM(C49:C51)</f>
        <v>0</v>
      </c>
      <c r="D48" s="532">
        <f>SUM(D49:D51)</f>
        <v>0</v>
      </c>
      <c r="E48" s="560" t="s">
        <v>213</v>
      </c>
      <c r="F48" s="569">
        <f>F49</f>
        <v>0</v>
      </c>
      <c r="G48" s="574">
        <f>G49</f>
        <v>0</v>
      </c>
      <c r="H48" s="532">
        <f>H49</f>
        <v>0</v>
      </c>
      <c r="I48" s="475"/>
      <c r="J48" s="470"/>
    </row>
    <row r="49" spans="1:11" ht="13.5" thickBot="1">
      <c r="A49" s="561" t="s">
        <v>214</v>
      </c>
      <c r="B49" s="570">
        <f>'6- Compte de résultat 2015'!B48</f>
        <v>0</v>
      </c>
      <c r="C49" s="567">
        <f>IF(B49=0,0,(B49/$B$6*$C$6))</f>
        <v>0</v>
      </c>
      <c r="D49" s="533">
        <f>IF(B49=0,0,(B49/$B$6*$D$6))</f>
        <v>0</v>
      </c>
      <c r="E49" s="572" t="str">
        <f>IF('[1]CPTE RESULTAT 2015'!C48="","",'[1]CPTE RESULTAT 2015'!C48)</f>
        <v/>
      </c>
      <c r="F49" s="576">
        <f>'6- Compte de résultat 2015'!D48</f>
        <v>0</v>
      </c>
      <c r="G49" s="575">
        <f>IF(F49=0,0,(F49/$F$6*$G$6))</f>
        <v>0</v>
      </c>
      <c r="H49" s="534">
        <f>IF(F49=0,0,(F49/$F$6*$H$6))</f>
        <v>0</v>
      </c>
      <c r="I49" s="475"/>
      <c r="J49" s="470"/>
    </row>
    <row r="50" spans="1:11" ht="16.5" customHeight="1" thickBot="1">
      <c r="A50" s="562" t="s">
        <v>215</v>
      </c>
      <c r="B50" s="570">
        <f>'6- Compte de résultat 2015'!B49</f>
        <v>0</v>
      </c>
      <c r="C50" s="567">
        <f t="shared" ref="C50:C51" si="16">IF(B50=0,0,(B50/$B$6*$C$6))</f>
        <v>0</v>
      </c>
      <c r="D50" s="533">
        <f t="shared" ref="D50:D51" si="17">IF(B50=0,0,(B50/$B$6*$D$6))</f>
        <v>0</v>
      </c>
      <c r="E50" s="560" t="s">
        <v>216</v>
      </c>
      <c r="F50" s="569">
        <f>F51</f>
        <v>0</v>
      </c>
      <c r="G50" s="574">
        <f>G51</f>
        <v>0</v>
      </c>
      <c r="H50" s="532">
        <f>H51</f>
        <v>0</v>
      </c>
      <c r="I50" s="475"/>
      <c r="J50" s="470"/>
    </row>
    <row r="51" spans="1:11" ht="13.5" thickBot="1">
      <c r="A51" s="563" t="str">
        <f>IF('[1]CPTE RESULTAT 2015'!A50="","",'[1]CPTE RESULTAT 2015'!A50)</f>
        <v/>
      </c>
      <c r="B51" s="570">
        <f>'6- Compte de résultat 2015'!B50</f>
        <v>0</v>
      </c>
      <c r="C51" s="567">
        <f t="shared" si="16"/>
        <v>0</v>
      </c>
      <c r="D51" s="533">
        <f t="shared" si="17"/>
        <v>0</v>
      </c>
      <c r="E51" s="572" t="str">
        <f>IF('[1]CPTE RESULTAT 2015'!C50="","",'[1]CPTE RESULTAT 2015'!C50)</f>
        <v/>
      </c>
      <c r="F51" s="576">
        <f>'6- Compte de résultat 2015'!D50</f>
        <v>0</v>
      </c>
      <c r="G51" s="575">
        <f>IF(F51=0,0,(F51/$F$6*$G$6))</f>
        <v>0</v>
      </c>
      <c r="H51" s="534">
        <f>IF(F51=0,0,(F51/$F$6*$H$6))</f>
        <v>0</v>
      </c>
      <c r="I51" s="475"/>
      <c r="J51" s="470"/>
    </row>
    <row r="52" spans="1:11" ht="24.75" customHeight="1" thickBot="1">
      <c r="A52" s="527" t="s">
        <v>217</v>
      </c>
      <c r="B52" s="469">
        <f>B48+B45+B41+B38+B33+B30+B22+B16+B8</f>
        <v>0</v>
      </c>
      <c r="C52" s="568">
        <f>C48+C45+C41+C38+C33+C30+C22+C16+C8</f>
        <v>0</v>
      </c>
      <c r="D52" s="536">
        <f>D48+D45+D41+D38+D33+D30+D22+D16+D8</f>
        <v>0</v>
      </c>
      <c r="E52" s="527" t="s">
        <v>218</v>
      </c>
      <c r="F52" s="469">
        <f>F50+F48+F45+F41+F38+F22+F8</f>
        <v>0</v>
      </c>
      <c r="G52" s="574">
        <f>G50+G48+G45+G41+G38+G22+G8</f>
        <v>0</v>
      </c>
      <c r="H52" s="532">
        <f>H50+H48+H45+H41+H38+H22+H8</f>
        <v>0</v>
      </c>
      <c r="I52" s="500"/>
    </row>
    <row r="53" spans="1:11" ht="22.5" customHeight="1" thickBot="1">
      <c r="A53" s="883" t="s">
        <v>219</v>
      </c>
      <c r="B53" s="884"/>
      <c r="C53" s="884"/>
      <c r="D53" s="885"/>
      <c r="E53" s="883" t="s">
        <v>219</v>
      </c>
      <c r="F53" s="884"/>
      <c r="G53" s="884"/>
      <c r="H53" s="885"/>
      <c r="I53" s="501"/>
      <c r="J53" s="501"/>
    </row>
    <row r="54" spans="1:11" ht="27" customHeight="1" thickBot="1">
      <c r="A54" s="560" t="s">
        <v>220</v>
      </c>
      <c r="B54" s="578">
        <f>SUM(B55:B58)</f>
        <v>0</v>
      </c>
      <c r="C54" s="577">
        <f>SUM(C55:C58)</f>
        <v>0</v>
      </c>
      <c r="D54" s="538">
        <f>SUM(D55:D58)</f>
        <v>0</v>
      </c>
      <c r="E54" s="560" t="s">
        <v>221</v>
      </c>
      <c r="F54" s="578">
        <f>SUM(F55:F58)</f>
        <v>0</v>
      </c>
      <c r="G54" s="579">
        <f>SUM(G55:G58)</f>
        <v>0</v>
      </c>
      <c r="H54" s="538">
        <f>SUM(H55:H58)</f>
        <v>0</v>
      </c>
      <c r="I54" s="470"/>
      <c r="J54" s="470"/>
    </row>
    <row r="55" spans="1:11" ht="15.75" customHeight="1">
      <c r="A55" s="561" t="s">
        <v>222</v>
      </c>
      <c r="B55" s="570">
        <f>'6- Compte de résultat 2015'!B54</f>
        <v>0</v>
      </c>
      <c r="C55" s="567">
        <f>IF(B55=0,0,(B55/$B$6*$C$6))</f>
        <v>0</v>
      </c>
      <c r="D55" s="533">
        <f>IF(B55=0,0,(B55/$B$6*$D$6))</f>
        <v>0</v>
      </c>
      <c r="E55" s="561" t="s">
        <v>223</v>
      </c>
      <c r="F55" s="570">
        <f>'6- Compte de résultat 2015'!D54</f>
        <v>0</v>
      </c>
      <c r="G55" s="575">
        <f>IF(F55=0,0,(F55/$F$6*$G$6))</f>
        <v>0</v>
      </c>
      <c r="H55" s="534">
        <f>IF(F55=0,0,(F55/$F$6*$H$6))</f>
        <v>0</v>
      </c>
      <c r="I55" s="470"/>
      <c r="K55" s="501"/>
    </row>
    <row r="56" spans="1:11" ht="14.25" customHeight="1">
      <c r="A56" s="562" t="s">
        <v>224</v>
      </c>
      <c r="B56" s="570">
        <f>'6- Compte de résultat 2015'!B55</f>
        <v>0</v>
      </c>
      <c r="C56" s="567">
        <f t="shared" ref="C56:C58" si="18">IF(B56=0,0,(B56/$B$6*$C$6))</f>
        <v>0</v>
      </c>
      <c r="D56" s="533">
        <f t="shared" ref="D56:D58" si="19">IF(B56=0,0,(B56/$B$6*$D$6))</f>
        <v>0</v>
      </c>
      <c r="E56" s="562" t="s">
        <v>225</v>
      </c>
      <c r="F56" s="570">
        <f>'6- Compte de résultat 2015'!D55</f>
        <v>0</v>
      </c>
      <c r="G56" s="575">
        <f t="shared" ref="G56:G58" si="20">IF(F56=0,0,(F56/$F$6*$G$6))</f>
        <v>0</v>
      </c>
      <c r="H56" s="534">
        <f t="shared" ref="H56:H58" si="21">IF(F56=0,0,(F56/$F$6*$H$6))</f>
        <v>0</v>
      </c>
      <c r="I56" s="470"/>
      <c r="J56" s="470"/>
    </row>
    <row r="57" spans="1:11" ht="14.25" customHeight="1">
      <c r="A57" s="562" t="s">
        <v>226</v>
      </c>
      <c r="B57" s="570">
        <f>'6- Compte de résultat 2015'!B56</f>
        <v>0</v>
      </c>
      <c r="C57" s="567">
        <f t="shared" si="18"/>
        <v>0</v>
      </c>
      <c r="D57" s="533">
        <f t="shared" si="19"/>
        <v>0</v>
      </c>
      <c r="E57" s="562" t="s">
        <v>227</v>
      </c>
      <c r="F57" s="570">
        <f>'6- Compte de résultat 2015'!D56</f>
        <v>0</v>
      </c>
      <c r="G57" s="575">
        <f t="shared" si="20"/>
        <v>0</v>
      </c>
      <c r="H57" s="534">
        <f t="shared" si="21"/>
        <v>0</v>
      </c>
      <c r="K57" s="470"/>
    </row>
    <row r="58" spans="1:11" ht="13.5" thickBot="1">
      <c r="A58" s="563" t="s">
        <v>228</v>
      </c>
      <c r="B58" s="570">
        <f>'6- Compte de résultat 2015'!B57</f>
        <v>0</v>
      </c>
      <c r="C58" s="567">
        <f t="shared" si="18"/>
        <v>0</v>
      </c>
      <c r="D58" s="533">
        <f t="shared" si="19"/>
        <v>0</v>
      </c>
      <c r="E58" s="563" t="s">
        <v>228</v>
      </c>
      <c r="F58" s="570">
        <f>'6- Compte de résultat 2015'!D57</f>
        <v>0</v>
      </c>
      <c r="G58" s="575">
        <f t="shared" si="20"/>
        <v>0</v>
      </c>
      <c r="H58" s="534">
        <f t="shared" si="21"/>
        <v>0</v>
      </c>
      <c r="I58" s="470"/>
      <c r="J58" s="470"/>
      <c r="K58" s="470"/>
    </row>
    <row r="59" spans="1:11">
      <c r="A59" s="886" t="s">
        <v>229</v>
      </c>
      <c r="B59" s="876">
        <f>B52+B55+B56+B57+B58</f>
        <v>0</v>
      </c>
      <c r="C59" s="888">
        <f>C52+C55+C56+C57+C58</f>
        <v>0</v>
      </c>
      <c r="D59" s="890">
        <f>D52+D55+D56+D57+D58</f>
        <v>0</v>
      </c>
      <c r="E59" s="886" t="s">
        <v>230</v>
      </c>
      <c r="F59" s="876">
        <f>F52+F55+F56+F57+F58</f>
        <v>0</v>
      </c>
      <c r="G59" s="878">
        <f>G52+G55+G56+G57+G58</f>
        <v>0</v>
      </c>
      <c r="H59" s="880">
        <f>H52+H55+H56+H57+H58</f>
        <v>0</v>
      </c>
    </row>
    <row r="60" spans="1:11" ht="12" customHeight="1" thickBot="1">
      <c r="A60" s="887"/>
      <c r="B60" s="877"/>
      <c r="C60" s="889"/>
      <c r="D60" s="891"/>
      <c r="E60" s="887"/>
      <c r="F60" s="877"/>
      <c r="G60" s="879"/>
      <c r="H60" s="881"/>
      <c r="I60" s="470"/>
      <c r="J60" s="470"/>
      <c r="K60" s="470"/>
    </row>
    <row r="61" spans="1:11" ht="12" customHeight="1">
      <c r="A61" s="539"/>
      <c r="B61" s="503"/>
      <c r="C61" s="503"/>
      <c r="D61" s="503"/>
      <c r="E61" s="539"/>
      <c r="F61" s="503"/>
      <c r="G61" s="475"/>
      <c r="H61" s="470"/>
      <c r="I61" s="470"/>
      <c r="J61" s="470"/>
      <c r="K61" s="470"/>
    </row>
    <row r="62" spans="1:11" ht="12" customHeight="1">
      <c r="A62" s="539"/>
      <c r="B62" s="503"/>
      <c r="C62" s="503"/>
      <c r="D62" s="503"/>
      <c r="E62" s="539"/>
      <c r="F62" s="503"/>
      <c r="G62" s="475"/>
      <c r="H62" s="470"/>
      <c r="I62" s="470"/>
      <c r="J62" s="470"/>
      <c r="K62" s="470"/>
    </row>
  </sheetData>
  <sheetProtection password="C3A6" sheet="1" objects="1" scenarios="1"/>
  <protectedRanges>
    <protectedRange password="EBB0" sqref="B31:B32" name="Plage5"/>
    <protectedRange password="EBB0" sqref="B22:D22 B30:D30 B33:D33 B38:D38 B41:D41 B45:D45 B48:D48 B17:B21 B23:B29 B31:B32 B34:B37 B39:B40 B42:B44 B46:B47 B49:B51" name="Plage3"/>
    <protectedRange password="EBB0" sqref="B9:D15 C17:D21 C23:D29 C31:D32 C34:D37 C39:D40 C42:D44 C46:D47 C49:D51 C55:D58" name="Plage1"/>
    <protectedRange password="EBB0" sqref="F23:F37" name="Plage4"/>
    <protectedRange password="EBB0" sqref="F52:H52" name="Plage3_1"/>
    <protectedRange password="EBB0" sqref="F9:F21" name="Plage2"/>
    <protectedRange password="EBB0" sqref="B52:D52" name="Plage3_2"/>
    <protectedRange password="EBB0" sqref="B59:D62 B54:D54 G59:H60 F59:F62 B55:B58" name="Plage3_3"/>
    <protectedRange password="EBB0" sqref="B53:D53 F53:H53" name="Plage3_4"/>
  </protectedRanges>
  <mergeCells count="19">
    <mergeCell ref="A4:B4"/>
    <mergeCell ref="E4:F4"/>
    <mergeCell ref="A1:B2"/>
    <mergeCell ref="E1:F2"/>
    <mergeCell ref="G2:H2"/>
    <mergeCell ref="A3:D3"/>
    <mergeCell ref="E3:H3"/>
    <mergeCell ref="G59:G60"/>
    <mergeCell ref="H59:H60"/>
    <mergeCell ref="A5:B5"/>
    <mergeCell ref="E5:F5"/>
    <mergeCell ref="A53:D53"/>
    <mergeCell ref="E53:H53"/>
    <mergeCell ref="A59:A60"/>
    <mergeCell ref="B59:B60"/>
    <mergeCell ref="C59:C60"/>
    <mergeCell ref="D59:D60"/>
    <mergeCell ref="E59:E60"/>
    <mergeCell ref="F59:F6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olBreaks count="1" manualBreakCount="1">
    <brk id="4" max="59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0241" r:id="rId4">
          <objectPr defaultSize="0" autoPict="0" r:id="rId5">
            <anchor moveWithCells="1" sizeWithCells="1">
              <from>
                <xdr:col>0</xdr:col>
                <xdr:colOff>152400</xdr:colOff>
                <xdr:row>0</xdr:row>
                <xdr:rowOff>28575</xdr:rowOff>
              </from>
              <to>
                <xdr:col>0</xdr:col>
                <xdr:colOff>723900</xdr:colOff>
                <xdr:row>4</xdr:row>
                <xdr:rowOff>85725</xdr:rowOff>
              </to>
            </anchor>
          </objectPr>
        </oleObject>
      </mc:Choice>
      <mc:Fallback>
        <oleObject progId="Word.Picture.8" shapeId="10241" r:id="rId4"/>
      </mc:Fallback>
    </mc:AlternateContent>
    <mc:AlternateContent xmlns:mc="http://schemas.openxmlformats.org/markup-compatibility/2006">
      <mc:Choice Requires="x14">
        <oleObject progId="Word.Picture.8" shapeId="10242" r:id="rId6">
          <objectPr defaultSize="0" autoPict="0" r:id="rId5">
            <anchor moveWithCells="1" sizeWithCells="1">
              <from>
                <xdr:col>4</xdr:col>
                <xdr:colOff>190500</xdr:colOff>
                <xdr:row>0</xdr:row>
                <xdr:rowOff>38100</xdr:rowOff>
              </from>
              <to>
                <xdr:col>4</xdr:col>
                <xdr:colOff>819150</xdr:colOff>
                <xdr:row>4</xdr:row>
                <xdr:rowOff>180975</xdr:rowOff>
              </to>
            </anchor>
          </objectPr>
        </oleObject>
      </mc:Choice>
      <mc:Fallback>
        <oleObject progId="Word.Picture.8" shapeId="1024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60"/>
  <sheetViews>
    <sheetView showGridLines="0" zoomScaleNormal="100" zoomScaleSheetLayoutView="90" workbookViewId="0">
      <selection activeCell="J33" sqref="J33"/>
    </sheetView>
  </sheetViews>
  <sheetFormatPr baseColWidth="10" defaultRowHeight="12.75"/>
  <cols>
    <col min="1" max="1" width="36.5703125" style="457" customWidth="1"/>
    <col min="2" max="2" width="17" style="522" customWidth="1"/>
    <col min="3" max="3" width="37" style="457" customWidth="1"/>
    <col min="4" max="4" width="16.28515625" style="522" customWidth="1"/>
    <col min="5" max="5" width="36.5703125" style="457" customWidth="1"/>
    <col min="6" max="6" width="17" style="522" customWidth="1"/>
    <col min="7" max="7" width="37" style="457" customWidth="1"/>
    <col min="8" max="8" width="16.28515625" style="522" customWidth="1"/>
    <col min="9" max="9" width="19.5703125" style="456" customWidth="1"/>
    <col min="10" max="23" width="11.42578125" style="456"/>
    <col min="24" max="256" width="11.42578125" style="457"/>
    <col min="257" max="257" width="36.5703125" style="457" customWidth="1"/>
    <col min="258" max="258" width="17" style="457" customWidth="1"/>
    <col min="259" max="259" width="37" style="457" customWidth="1"/>
    <col min="260" max="260" width="16.28515625" style="457" customWidth="1"/>
    <col min="261" max="261" width="36.5703125" style="457" customWidth="1"/>
    <col min="262" max="262" width="17" style="457" customWidth="1"/>
    <col min="263" max="263" width="37" style="457" customWidth="1"/>
    <col min="264" max="264" width="16.28515625" style="457" customWidth="1"/>
    <col min="265" max="265" width="19.5703125" style="457" customWidth="1"/>
    <col min="266" max="512" width="11.42578125" style="457"/>
    <col min="513" max="513" width="36.5703125" style="457" customWidth="1"/>
    <col min="514" max="514" width="17" style="457" customWidth="1"/>
    <col min="515" max="515" width="37" style="457" customWidth="1"/>
    <col min="516" max="516" width="16.28515625" style="457" customWidth="1"/>
    <col min="517" max="517" width="36.5703125" style="457" customWidth="1"/>
    <col min="518" max="518" width="17" style="457" customWidth="1"/>
    <col min="519" max="519" width="37" style="457" customWidth="1"/>
    <col min="520" max="520" width="16.28515625" style="457" customWidth="1"/>
    <col min="521" max="521" width="19.5703125" style="457" customWidth="1"/>
    <col min="522" max="768" width="11.42578125" style="457"/>
    <col min="769" max="769" width="36.5703125" style="457" customWidth="1"/>
    <col min="770" max="770" width="17" style="457" customWidth="1"/>
    <col min="771" max="771" width="37" style="457" customWidth="1"/>
    <col min="772" max="772" width="16.28515625" style="457" customWidth="1"/>
    <col min="773" max="773" width="36.5703125" style="457" customWidth="1"/>
    <col min="774" max="774" width="17" style="457" customWidth="1"/>
    <col min="775" max="775" width="37" style="457" customWidth="1"/>
    <col min="776" max="776" width="16.28515625" style="457" customWidth="1"/>
    <col min="777" max="777" width="19.5703125" style="457" customWidth="1"/>
    <col min="778" max="1024" width="11.42578125" style="457"/>
    <col min="1025" max="1025" width="36.5703125" style="457" customWidth="1"/>
    <col min="1026" max="1026" width="17" style="457" customWidth="1"/>
    <col min="1027" max="1027" width="37" style="457" customWidth="1"/>
    <col min="1028" max="1028" width="16.28515625" style="457" customWidth="1"/>
    <col min="1029" max="1029" width="36.5703125" style="457" customWidth="1"/>
    <col min="1030" max="1030" width="17" style="457" customWidth="1"/>
    <col min="1031" max="1031" width="37" style="457" customWidth="1"/>
    <col min="1032" max="1032" width="16.28515625" style="457" customWidth="1"/>
    <col min="1033" max="1033" width="19.5703125" style="457" customWidth="1"/>
    <col min="1034" max="1280" width="11.42578125" style="457"/>
    <col min="1281" max="1281" width="36.5703125" style="457" customWidth="1"/>
    <col min="1282" max="1282" width="17" style="457" customWidth="1"/>
    <col min="1283" max="1283" width="37" style="457" customWidth="1"/>
    <col min="1284" max="1284" width="16.28515625" style="457" customWidth="1"/>
    <col min="1285" max="1285" width="36.5703125" style="457" customWidth="1"/>
    <col min="1286" max="1286" width="17" style="457" customWidth="1"/>
    <col min="1287" max="1287" width="37" style="457" customWidth="1"/>
    <col min="1288" max="1288" width="16.28515625" style="457" customWidth="1"/>
    <col min="1289" max="1289" width="19.5703125" style="457" customWidth="1"/>
    <col min="1290" max="1536" width="11.42578125" style="457"/>
    <col min="1537" max="1537" width="36.5703125" style="457" customWidth="1"/>
    <col min="1538" max="1538" width="17" style="457" customWidth="1"/>
    <col min="1539" max="1539" width="37" style="457" customWidth="1"/>
    <col min="1540" max="1540" width="16.28515625" style="457" customWidth="1"/>
    <col min="1541" max="1541" width="36.5703125" style="457" customWidth="1"/>
    <col min="1542" max="1542" width="17" style="457" customWidth="1"/>
    <col min="1543" max="1543" width="37" style="457" customWidth="1"/>
    <col min="1544" max="1544" width="16.28515625" style="457" customWidth="1"/>
    <col min="1545" max="1545" width="19.5703125" style="457" customWidth="1"/>
    <col min="1546" max="1792" width="11.42578125" style="457"/>
    <col min="1793" max="1793" width="36.5703125" style="457" customWidth="1"/>
    <col min="1794" max="1794" width="17" style="457" customWidth="1"/>
    <col min="1795" max="1795" width="37" style="457" customWidth="1"/>
    <col min="1796" max="1796" width="16.28515625" style="457" customWidth="1"/>
    <col min="1797" max="1797" width="36.5703125" style="457" customWidth="1"/>
    <col min="1798" max="1798" width="17" style="457" customWidth="1"/>
    <col min="1799" max="1799" width="37" style="457" customWidth="1"/>
    <col min="1800" max="1800" width="16.28515625" style="457" customWidth="1"/>
    <col min="1801" max="1801" width="19.5703125" style="457" customWidth="1"/>
    <col min="1802" max="2048" width="11.42578125" style="457"/>
    <col min="2049" max="2049" width="36.5703125" style="457" customWidth="1"/>
    <col min="2050" max="2050" width="17" style="457" customWidth="1"/>
    <col min="2051" max="2051" width="37" style="457" customWidth="1"/>
    <col min="2052" max="2052" width="16.28515625" style="457" customWidth="1"/>
    <col min="2053" max="2053" width="36.5703125" style="457" customWidth="1"/>
    <col min="2054" max="2054" width="17" style="457" customWidth="1"/>
    <col min="2055" max="2055" width="37" style="457" customWidth="1"/>
    <col min="2056" max="2056" width="16.28515625" style="457" customWidth="1"/>
    <col min="2057" max="2057" width="19.5703125" style="457" customWidth="1"/>
    <col min="2058" max="2304" width="11.42578125" style="457"/>
    <col min="2305" max="2305" width="36.5703125" style="457" customWidth="1"/>
    <col min="2306" max="2306" width="17" style="457" customWidth="1"/>
    <col min="2307" max="2307" width="37" style="457" customWidth="1"/>
    <col min="2308" max="2308" width="16.28515625" style="457" customWidth="1"/>
    <col min="2309" max="2309" width="36.5703125" style="457" customWidth="1"/>
    <col min="2310" max="2310" width="17" style="457" customWidth="1"/>
    <col min="2311" max="2311" width="37" style="457" customWidth="1"/>
    <col min="2312" max="2312" width="16.28515625" style="457" customWidth="1"/>
    <col min="2313" max="2313" width="19.5703125" style="457" customWidth="1"/>
    <col min="2314" max="2560" width="11.42578125" style="457"/>
    <col min="2561" max="2561" width="36.5703125" style="457" customWidth="1"/>
    <col min="2562" max="2562" width="17" style="457" customWidth="1"/>
    <col min="2563" max="2563" width="37" style="457" customWidth="1"/>
    <col min="2564" max="2564" width="16.28515625" style="457" customWidth="1"/>
    <col min="2565" max="2565" width="36.5703125" style="457" customWidth="1"/>
    <col min="2566" max="2566" width="17" style="457" customWidth="1"/>
    <col min="2567" max="2567" width="37" style="457" customWidth="1"/>
    <col min="2568" max="2568" width="16.28515625" style="457" customWidth="1"/>
    <col min="2569" max="2569" width="19.5703125" style="457" customWidth="1"/>
    <col min="2570" max="2816" width="11.42578125" style="457"/>
    <col min="2817" max="2817" width="36.5703125" style="457" customWidth="1"/>
    <col min="2818" max="2818" width="17" style="457" customWidth="1"/>
    <col min="2819" max="2819" width="37" style="457" customWidth="1"/>
    <col min="2820" max="2820" width="16.28515625" style="457" customWidth="1"/>
    <col min="2821" max="2821" width="36.5703125" style="457" customWidth="1"/>
    <col min="2822" max="2822" width="17" style="457" customWidth="1"/>
    <col min="2823" max="2823" width="37" style="457" customWidth="1"/>
    <col min="2824" max="2824" width="16.28515625" style="457" customWidth="1"/>
    <col min="2825" max="2825" width="19.5703125" style="457" customWidth="1"/>
    <col min="2826" max="3072" width="11.42578125" style="457"/>
    <col min="3073" max="3073" width="36.5703125" style="457" customWidth="1"/>
    <col min="3074" max="3074" width="17" style="457" customWidth="1"/>
    <col min="3075" max="3075" width="37" style="457" customWidth="1"/>
    <col min="3076" max="3076" width="16.28515625" style="457" customWidth="1"/>
    <col min="3077" max="3077" width="36.5703125" style="457" customWidth="1"/>
    <col min="3078" max="3078" width="17" style="457" customWidth="1"/>
    <col min="3079" max="3079" width="37" style="457" customWidth="1"/>
    <col min="3080" max="3080" width="16.28515625" style="457" customWidth="1"/>
    <col min="3081" max="3081" width="19.5703125" style="457" customWidth="1"/>
    <col min="3082" max="3328" width="11.42578125" style="457"/>
    <col min="3329" max="3329" width="36.5703125" style="457" customWidth="1"/>
    <col min="3330" max="3330" width="17" style="457" customWidth="1"/>
    <col min="3331" max="3331" width="37" style="457" customWidth="1"/>
    <col min="3332" max="3332" width="16.28515625" style="457" customWidth="1"/>
    <col min="3333" max="3333" width="36.5703125" style="457" customWidth="1"/>
    <col min="3334" max="3334" width="17" style="457" customWidth="1"/>
    <col min="3335" max="3335" width="37" style="457" customWidth="1"/>
    <col min="3336" max="3336" width="16.28515625" style="457" customWidth="1"/>
    <col min="3337" max="3337" width="19.5703125" style="457" customWidth="1"/>
    <col min="3338" max="3584" width="11.42578125" style="457"/>
    <col min="3585" max="3585" width="36.5703125" style="457" customWidth="1"/>
    <col min="3586" max="3586" width="17" style="457" customWidth="1"/>
    <col min="3587" max="3587" width="37" style="457" customWidth="1"/>
    <col min="3588" max="3588" width="16.28515625" style="457" customWidth="1"/>
    <col min="3589" max="3589" width="36.5703125" style="457" customWidth="1"/>
    <col min="3590" max="3590" width="17" style="457" customWidth="1"/>
    <col min="3591" max="3591" width="37" style="457" customWidth="1"/>
    <col min="3592" max="3592" width="16.28515625" style="457" customWidth="1"/>
    <col min="3593" max="3593" width="19.5703125" style="457" customWidth="1"/>
    <col min="3594" max="3840" width="11.42578125" style="457"/>
    <col min="3841" max="3841" width="36.5703125" style="457" customWidth="1"/>
    <col min="3842" max="3842" width="17" style="457" customWidth="1"/>
    <col min="3843" max="3843" width="37" style="457" customWidth="1"/>
    <col min="3844" max="3844" width="16.28515625" style="457" customWidth="1"/>
    <col min="3845" max="3845" width="36.5703125" style="457" customWidth="1"/>
    <col min="3846" max="3846" width="17" style="457" customWidth="1"/>
    <col min="3847" max="3847" width="37" style="457" customWidth="1"/>
    <col min="3848" max="3848" width="16.28515625" style="457" customWidth="1"/>
    <col min="3849" max="3849" width="19.5703125" style="457" customWidth="1"/>
    <col min="3850" max="4096" width="11.42578125" style="457"/>
    <col min="4097" max="4097" width="36.5703125" style="457" customWidth="1"/>
    <col min="4098" max="4098" width="17" style="457" customWidth="1"/>
    <col min="4099" max="4099" width="37" style="457" customWidth="1"/>
    <col min="4100" max="4100" width="16.28515625" style="457" customWidth="1"/>
    <col min="4101" max="4101" width="36.5703125" style="457" customWidth="1"/>
    <col min="4102" max="4102" width="17" style="457" customWidth="1"/>
    <col min="4103" max="4103" width="37" style="457" customWidth="1"/>
    <col min="4104" max="4104" width="16.28515625" style="457" customWidth="1"/>
    <col min="4105" max="4105" width="19.5703125" style="457" customWidth="1"/>
    <col min="4106" max="4352" width="11.42578125" style="457"/>
    <col min="4353" max="4353" width="36.5703125" style="457" customWidth="1"/>
    <col min="4354" max="4354" width="17" style="457" customWidth="1"/>
    <col min="4355" max="4355" width="37" style="457" customWidth="1"/>
    <col min="4356" max="4356" width="16.28515625" style="457" customWidth="1"/>
    <col min="4357" max="4357" width="36.5703125" style="457" customWidth="1"/>
    <col min="4358" max="4358" width="17" style="457" customWidth="1"/>
    <col min="4359" max="4359" width="37" style="457" customWidth="1"/>
    <col min="4360" max="4360" width="16.28515625" style="457" customWidth="1"/>
    <col min="4361" max="4361" width="19.5703125" style="457" customWidth="1"/>
    <col min="4362" max="4608" width="11.42578125" style="457"/>
    <col min="4609" max="4609" width="36.5703125" style="457" customWidth="1"/>
    <col min="4610" max="4610" width="17" style="457" customWidth="1"/>
    <col min="4611" max="4611" width="37" style="457" customWidth="1"/>
    <col min="4612" max="4612" width="16.28515625" style="457" customWidth="1"/>
    <col min="4613" max="4613" width="36.5703125" style="457" customWidth="1"/>
    <col min="4614" max="4614" width="17" style="457" customWidth="1"/>
    <col min="4615" max="4615" width="37" style="457" customWidth="1"/>
    <col min="4616" max="4616" width="16.28515625" style="457" customWidth="1"/>
    <col min="4617" max="4617" width="19.5703125" style="457" customWidth="1"/>
    <col min="4618" max="4864" width="11.42578125" style="457"/>
    <col min="4865" max="4865" width="36.5703125" style="457" customWidth="1"/>
    <col min="4866" max="4866" width="17" style="457" customWidth="1"/>
    <col min="4867" max="4867" width="37" style="457" customWidth="1"/>
    <col min="4868" max="4868" width="16.28515625" style="457" customWidth="1"/>
    <col min="4869" max="4869" width="36.5703125" style="457" customWidth="1"/>
    <col min="4870" max="4870" width="17" style="457" customWidth="1"/>
    <col min="4871" max="4871" width="37" style="457" customWidth="1"/>
    <col min="4872" max="4872" width="16.28515625" style="457" customWidth="1"/>
    <col min="4873" max="4873" width="19.5703125" style="457" customWidth="1"/>
    <col min="4874" max="5120" width="11.42578125" style="457"/>
    <col min="5121" max="5121" width="36.5703125" style="457" customWidth="1"/>
    <col min="5122" max="5122" width="17" style="457" customWidth="1"/>
    <col min="5123" max="5123" width="37" style="457" customWidth="1"/>
    <col min="5124" max="5124" width="16.28515625" style="457" customWidth="1"/>
    <col min="5125" max="5125" width="36.5703125" style="457" customWidth="1"/>
    <col min="5126" max="5126" width="17" style="457" customWidth="1"/>
    <col min="5127" max="5127" width="37" style="457" customWidth="1"/>
    <col min="5128" max="5128" width="16.28515625" style="457" customWidth="1"/>
    <col min="5129" max="5129" width="19.5703125" style="457" customWidth="1"/>
    <col min="5130" max="5376" width="11.42578125" style="457"/>
    <col min="5377" max="5377" width="36.5703125" style="457" customWidth="1"/>
    <col min="5378" max="5378" width="17" style="457" customWidth="1"/>
    <col min="5379" max="5379" width="37" style="457" customWidth="1"/>
    <col min="5380" max="5380" width="16.28515625" style="457" customWidth="1"/>
    <col min="5381" max="5381" width="36.5703125" style="457" customWidth="1"/>
    <col min="5382" max="5382" width="17" style="457" customWidth="1"/>
    <col min="5383" max="5383" width="37" style="457" customWidth="1"/>
    <col min="5384" max="5384" width="16.28515625" style="457" customWidth="1"/>
    <col min="5385" max="5385" width="19.5703125" style="457" customWidth="1"/>
    <col min="5386" max="5632" width="11.42578125" style="457"/>
    <col min="5633" max="5633" width="36.5703125" style="457" customWidth="1"/>
    <col min="5634" max="5634" width="17" style="457" customWidth="1"/>
    <col min="5635" max="5635" width="37" style="457" customWidth="1"/>
    <col min="5636" max="5636" width="16.28515625" style="457" customWidth="1"/>
    <col min="5637" max="5637" width="36.5703125" style="457" customWidth="1"/>
    <col min="5638" max="5638" width="17" style="457" customWidth="1"/>
    <col min="5639" max="5639" width="37" style="457" customWidth="1"/>
    <col min="5640" max="5640" width="16.28515625" style="457" customWidth="1"/>
    <col min="5641" max="5641" width="19.5703125" style="457" customWidth="1"/>
    <col min="5642" max="5888" width="11.42578125" style="457"/>
    <col min="5889" max="5889" width="36.5703125" style="457" customWidth="1"/>
    <col min="5890" max="5890" width="17" style="457" customWidth="1"/>
    <col min="5891" max="5891" width="37" style="457" customWidth="1"/>
    <col min="5892" max="5892" width="16.28515625" style="457" customWidth="1"/>
    <col min="5893" max="5893" width="36.5703125" style="457" customWidth="1"/>
    <col min="5894" max="5894" width="17" style="457" customWidth="1"/>
    <col min="5895" max="5895" width="37" style="457" customWidth="1"/>
    <col min="5896" max="5896" width="16.28515625" style="457" customWidth="1"/>
    <col min="5897" max="5897" width="19.5703125" style="457" customWidth="1"/>
    <col min="5898" max="6144" width="11.42578125" style="457"/>
    <col min="6145" max="6145" width="36.5703125" style="457" customWidth="1"/>
    <col min="6146" max="6146" width="17" style="457" customWidth="1"/>
    <col min="6147" max="6147" width="37" style="457" customWidth="1"/>
    <col min="6148" max="6148" width="16.28515625" style="457" customWidth="1"/>
    <col min="6149" max="6149" width="36.5703125" style="457" customWidth="1"/>
    <col min="6150" max="6150" width="17" style="457" customWidth="1"/>
    <col min="6151" max="6151" width="37" style="457" customWidth="1"/>
    <col min="6152" max="6152" width="16.28515625" style="457" customWidth="1"/>
    <col min="6153" max="6153" width="19.5703125" style="457" customWidth="1"/>
    <col min="6154" max="6400" width="11.42578125" style="457"/>
    <col min="6401" max="6401" width="36.5703125" style="457" customWidth="1"/>
    <col min="6402" max="6402" width="17" style="457" customWidth="1"/>
    <col min="6403" max="6403" width="37" style="457" customWidth="1"/>
    <col min="6404" max="6404" width="16.28515625" style="457" customWidth="1"/>
    <col min="6405" max="6405" width="36.5703125" style="457" customWidth="1"/>
    <col min="6406" max="6406" width="17" style="457" customWidth="1"/>
    <col min="6407" max="6407" width="37" style="457" customWidth="1"/>
    <col min="6408" max="6408" width="16.28515625" style="457" customWidth="1"/>
    <col min="6409" max="6409" width="19.5703125" style="457" customWidth="1"/>
    <col min="6410" max="6656" width="11.42578125" style="457"/>
    <col min="6657" max="6657" width="36.5703125" style="457" customWidth="1"/>
    <col min="6658" max="6658" width="17" style="457" customWidth="1"/>
    <col min="6659" max="6659" width="37" style="457" customWidth="1"/>
    <col min="6660" max="6660" width="16.28515625" style="457" customWidth="1"/>
    <col min="6661" max="6661" width="36.5703125" style="457" customWidth="1"/>
    <col min="6662" max="6662" width="17" style="457" customWidth="1"/>
    <col min="6663" max="6663" width="37" style="457" customWidth="1"/>
    <col min="6664" max="6664" width="16.28515625" style="457" customWidth="1"/>
    <col min="6665" max="6665" width="19.5703125" style="457" customWidth="1"/>
    <col min="6666" max="6912" width="11.42578125" style="457"/>
    <col min="6913" max="6913" width="36.5703125" style="457" customWidth="1"/>
    <col min="6914" max="6914" width="17" style="457" customWidth="1"/>
    <col min="6915" max="6915" width="37" style="457" customWidth="1"/>
    <col min="6916" max="6916" width="16.28515625" style="457" customWidth="1"/>
    <col min="6917" max="6917" width="36.5703125" style="457" customWidth="1"/>
    <col min="6918" max="6918" width="17" style="457" customWidth="1"/>
    <col min="6919" max="6919" width="37" style="457" customWidth="1"/>
    <col min="6920" max="6920" width="16.28515625" style="457" customWidth="1"/>
    <col min="6921" max="6921" width="19.5703125" style="457" customWidth="1"/>
    <col min="6922" max="7168" width="11.42578125" style="457"/>
    <col min="7169" max="7169" width="36.5703125" style="457" customWidth="1"/>
    <col min="7170" max="7170" width="17" style="457" customWidth="1"/>
    <col min="7171" max="7171" width="37" style="457" customWidth="1"/>
    <col min="7172" max="7172" width="16.28515625" style="457" customWidth="1"/>
    <col min="7173" max="7173" width="36.5703125" style="457" customWidth="1"/>
    <col min="7174" max="7174" width="17" style="457" customWidth="1"/>
    <col min="7175" max="7175" width="37" style="457" customWidth="1"/>
    <col min="7176" max="7176" width="16.28515625" style="457" customWidth="1"/>
    <col min="7177" max="7177" width="19.5703125" style="457" customWidth="1"/>
    <col min="7178" max="7424" width="11.42578125" style="457"/>
    <col min="7425" max="7425" width="36.5703125" style="457" customWidth="1"/>
    <col min="7426" max="7426" width="17" style="457" customWidth="1"/>
    <col min="7427" max="7427" width="37" style="457" customWidth="1"/>
    <col min="7428" max="7428" width="16.28515625" style="457" customWidth="1"/>
    <col min="7429" max="7429" width="36.5703125" style="457" customWidth="1"/>
    <col min="7430" max="7430" width="17" style="457" customWidth="1"/>
    <col min="7431" max="7431" width="37" style="457" customWidth="1"/>
    <col min="7432" max="7432" width="16.28515625" style="457" customWidth="1"/>
    <col min="7433" max="7433" width="19.5703125" style="457" customWidth="1"/>
    <col min="7434" max="7680" width="11.42578125" style="457"/>
    <col min="7681" max="7681" width="36.5703125" style="457" customWidth="1"/>
    <col min="7682" max="7682" width="17" style="457" customWidth="1"/>
    <col min="7683" max="7683" width="37" style="457" customWidth="1"/>
    <col min="7684" max="7684" width="16.28515625" style="457" customWidth="1"/>
    <col min="7685" max="7685" width="36.5703125" style="457" customWidth="1"/>
    <col min="7686" max="7686" width="17" style="457" customWidth="1"/>
    <col min="7687" max="7687" width="37" style="457" customWidth="1"/>
    <col min="7688" max="7688" width="16.28515625" style="457" customWidth="1"/>
    <col min="7689" max="7689" width="19.5703125" style="457" customWidth="1"/>
    <col min="7690" max="7936" width="11.42578125" style="457"/>
    <col min="7937" max="7937" width="36.5703125" style="457" customWidth="1"/>
    <col min="7938" max="7938" width="17" style="457" customWidth="1"/>
    <col min="7939" max="7939" width="37" style="457" customWidth="1"/>
    <col min="7940" max="7940" width="16.28515625" style="457" customWidth="1"/>
    <col min="7941" max="7941" width="36.5703125" style="457" customWidth="1"/>
    <col min="7942" max="7942" width="17" style="457" customWidth="1"/>
    <col min="7943" max="7943" width="37" style="457" customWidth="1"/>
    <col min="7944" max="7944" width="16.28515625" style="457" customWidth="1"/>
    <col min="7945" max="7945" width="19.5703125" style="457" customWidth="1"/>
    <col min="7946" max="8192" width="11.42578125" style="457"/>
    <col min="8193" max="8193" width="36.5703125" style="457" customWidth="1"/>
    <col min="8194" max="8194" width="17" style="457" customWidth="1"/>
    <col min="8195" max="8195" width="37" style="457" customWidth="1"/>
    <col min="8196" max="8196" width="16.28515625" style="457" customWidth="1"/>
    <col min="8197" max="8197" width="36.5703125" style="457" customWidth="1"/>
    <col min="8198" max="8198" width="17" style="457" customWidth="1"/>
    <col min="8199" max="8199" width="37" style="457" customWidth="1"/>
    <col min="8200" max="8200" width="16.28515625" style="457" customWidth="1"/>
    <col min="8201" max="8201" width="19.5703125" style="457" customWidth="1"/>
    <col min="8202" max="8448" width="11.42578125" style="457"/>
    <col min="8449" max="8449" width="36.5703125" style="457" customWidth="1"/>
    <col min="8450" max="8450" width="17" style="457" customWidth="1"/>
    <col min="8451" max="8451" width="37" style="457" customWidth="1"/>
    <col min="8452" max="8452" width="16.28515625" style="457" customWidth="1"/>
    <col min="8453" max="8453" width="36.5703125" style="457" customWidth="1"/>
    <col min="8454" max="8454" width="17" style="457" customWidth="1"/>
    <col min="8455" max="8455" width="37" style="457" customWidth="1"/>
    <col min="8456" max="8456" width="16.28515625" style="457" customWidth="1"/>
    <col min="8457" max="8457" width="19.5703125" style="457" customWidth="1"/>
    <col min="8458" max="8704" width="11.42578125" style="457"/>
    <col min="8705" max="8705" width="36.5703125" style="457" customWidth="1"/>
    <col min="8706" max="8706" width="17" style="457" customWidth="1"/>
    <col min="8707" max="8707" width="37" style="457" customWidth="1"/>
    <col min="8708" max="8708" width="16.28515625" style="457" customWidth="1"/>
    <col min="8709" max="8709" width="36.5703125" style="457" customWidth="1"/>
    <col min="8710" max="8710" width="17" style="457" customWidth="1"/>
    <col min="8711" max="8711" width="37" style="457" customWidth="1"/>
    <col min="8712" max="8712" width="16.28515625" style="457" customWidth="1"/>
    <col min="8713" max="8713" width="19.5703125" style="457" customWidth="1"/>
    <col min="8714" max="8960" width="11.42578125" style="457"/>
    <col min="8961" max="8961" width="36.5703125" style="457" customWidth="1"/>
    <col min="8962" max="8962" width="17" style="457" customWidth="1"/>
    <col min="8963" max="8963" width="37" style="457" customWidth="1"/>
    <col min="8964" max="8964" width="16.28515625" style="457" customWidth="1"/>
    <col min="8965" max="8965" width="36.5703125" style="457" customWidth="1"/>
    <col min="8966" max="8966" width="17" style="457" customWidth="1"/>
    <col min="8967" max="8967" width="37" style="457" customWidth="1"/>
    <col min="8968" max="8968" width="16.28515625" style="457" customWidth="1"/>
    <col min="8969" max="8969" width="19.5703125" style="457" customWidth="1"/>
    <col min="8970" max="9216" width="11.42578125" style="457"/>
    <col min="9217" max="9217" width="36.5703125" style="457" customWidth="1"/>
    <col min="9218" max="9218" width="17" style="457" customWidth="1"/>
    <col min="9219" max="9219" width="37" style="457" customWidth="1"/>
    <col min="9220" max="9220" width="16.28515625" style="457" customWidth="1"/>
    <col min="9221" max="9221" width="36.5703125" style="457" customWidth="1"/>
    <col min="9222" max="9222" width="17" style="457" customWidth="1"/>
    <col min="9223" max="9223" width="37" style="457" customWidth="1"/>
    <col min="9224" max="9224" width="16.28515625" style="457" customWidth="1"/>
    <col min="9225" max="9225" width="19.5703125" style="457" customWidth="1"/>
    <col min="9226" max="9472" width="11.42578125" style="457"/>
    <col min="9473" max="9473" width="36.5703125" style="457" customWidth="1"/>
    <col min="9474" max="9474" width="17" style="457" customWidth="1"/>
    <col min="9475" max="9475" width="37" style="457" customWidth="1"/>
    <col min="9476" max="9476" width="16.28515625" style="457" customWidth="1"/>
    <col min="9477" max="9477" width="36.5703125" style="457" customWidth="1"/>
    <col min="9478" max="9478" width="17" style="457" customWidth="1"/>
    <col min="9479" max="9479" width="37" style="457" customWidth="1"/>
    <col min="9480" max="9480" width="16.28515625" style="457" customWidth="1"/>
    <col min="9481" max="9481" width="19.5703125" style="457" customWidth="1"/>
    <col min="9482" max="9728" width="11.42578125" style="457"/>
    <col min="9729" max="9729" width="36.5703125" style="457" customWidth="1"/>
    <col min="9730" max="9730" width="17" style="457" customWidth="1"/>
    <col min="9731" max="9731" width="37" style="457" customWidth="1"/>
    <col min="9732" max="9732" width="16.28515625" style="457" customWidth="1"/>
    <col min="9733" max="9733" width="36.5703125" style="457" customWidth="1"/>
    <col min="9734" max="9734" width="17" style="457" customWidth="1"/>
    <col min="9735" max="9735" width="37" style="457" customWidth="1"/>
    <col min="9736" max="9736" width="16.28515625" style="457" customWidth="1"/>
    <col min="9737" max="9737" width="19.5703125" style="457" customWidth="1"/>
    <col min="9738" max="9984" width="11.42578125" style="457"/>
    <col min="9985" max="9985" width="36.5703125" style="457" customWidth="1"/>
    <col min="9986" max="9986" width="17" style="457" customWidth="1"/>
    <col min="9987" max="9987" width="37" style="457" customWidth="1"/>
    <col min="9988" max="9988" width="16.28515625" style="457" customWidth="1"/>
    <col min="9989" max="9989" width="36.5703125" style="457" customWidth="1"/>
    <col min="9990" max="9990" width="17" style="457" customWidth="1"/>
    <col min="9991" max="9991" width="37" style="457" customWidth="1"/>
    <col min="9992" max="9992" width="16.28515625" style="457" customWidth="1"/>
    <col min="9993" max="9993" width="19.5703125" style="457" customWidth="1"/>
    <col min="9994" max="10240" width="11.42578125" style="457"/>
    <col min="10241" max="10241" width="36.5703125" style="457" customWidth="1"/>
    <col min="10242" max="10242" width="17" style="457" customWidth="1"/>
    <col min="10243" max="10243" width="37" style="457" customWidth="1"/>
    <col min="10244" max="10244" width="16.28515625" style="457" customWidth="1"/>
    <col min="10245" max="10245" width="36.5703125" style="457" customWidth="1"/>
    <col min="10246" max="10246" width="17" style="457" customWidth="1"/>
    <col min="10247" max="10247" width="37" style="457" customWidth="1"/>
    <col min="10248" max="10248" width="16.28515625" style="457" customWidth="1"/>
    <col min="10249" max="10249" width="19.5703125" style="457" customWidth="1"/>
    <col min="10250" max="10496" width="11.42578125" style="457"/>
    <col min="10497" max="10497" width="36.5703125" style="457" customWidth="1"/>
    <col min="10498" max="10498" width="17" style="457" customWidth="1"/>
    <col min="10499" max="10499" width="37" style="457" customWidth="1"/>
    <col min="10500" max="10500" width="16.28515625" style="457" customWidth="1"/>
    <col min="10501" max="10501" width="36.5703125" style="457" customWidth="1"/>
    <col min="10502" max="10502" width="17" style="457" customWidth="1"/>
    <col min="10503" max="10503" width="37" style="457" customWidth="1"/>
    <col min="10504" max="10504" width="16.28515625" style="457" customWidth="1"/>
    <col min="10505" max="10505" width="19.5703125" style="457" customWidth="1"/>
    <col min="10506" max="10752" width="11.42578125" style="457"/>
    <col min="10753" max="10753" width="36.5703125" style="457" customWidth="1"/>
    <col min="10754" max="10754" width="17" style="457" customWidth="1"/>
    <col min="10755" max="10755" width="37" style="457" customWidth="1"/>
    <col min="10756" max="10756" width="16.28515625" style="457" customWidth="1"/>
    <col min="10757" max="10757" width="36.5703125" style="457" customWidth="1"/>
    <col min="10758" max="10758" width="17" style="457" customWidth="1"/>
    <col min="10759" max="10759" width="37" style="457" customWidth="1"/>
    <col min="10760" max="10760" width="16.28515625" style="457" customWidth="1"/>
    <col min="10761" max="10761" width="19.5703125" style="457" customWidth="1"/>
    <col min="10762" max="11008" width="11.42578125" style="457"/>
    <col min="11009" max="11009" width="36.5703125" style="457" customWidth="1"/>
    <col min="11010" max="11010" width="17" style="457" customWidth="1"/>
    <col min="11011" max="11011" width="37" style="457" customWidth="1"/>
    <col min="11012" max="11012" width="16.28515625" style="457" customWidth="1"/>
    <col min="11013" max="11013" width="36.5703125" style="457" customWidth="1"/>
    <col min="11014" max="11014" width="17" style="457" customWidth="1"/>
    <col min="11015" max="11015" width="37" style="457" customWidth="1"/>
    <col min="11016" max="11016" width="16.28515625" style="457" customWidth="1"/>
    <col min="11017" max="11017" width="19.5703125" style="457" customWidth="1"/>
    <col min="11018" max="11264" width="11.42578125" style="457"/>
    <col min="11265" max="11265" width="36.5703125" style="457" customWidth="1"/>
    <col min="11266" max="11266" width="17" style="457" customWidth="1"/>
    <col min="11267" max="11267" width="37" style="457" customWidth="1"/>
    <col min="11268" max="11268" width="16.28515625" style="457" customWidth="1"/>
    <col min="11269" max="11269" width="36.5703125" style="457" customWidth="1"/>
    <col min="11270" max="11270" width="17" style="457" customWidth="1"/>
    <col min="11271" max="11271" width="37" style="457" customWidth="1"/>
    <col min="11272" max="11272" width="16.28515625" style="457" customWidth="1"/>
    <col min="11273" max="11273" width="19.5703125" style="457" customWidth="1"/>
    <col min="11274" max="11520" width="11.42578125" style="457"/>
    <col min="11521" max="11521" width="36.5703125" style="457" customWidth="1"/>
    <col min="11522" max="11522" width="17" style="457" customWidth="1"/>
    <col min="11523" max="11523" width="37" style="457" customWidth="1"/>
    <col min="11524" max="11524" width="16.28515625" style="457" customWidth="1"/>
    <col min="11525" max="11525" width="36.5703125" style="457" customWidth="1"/>
    <col min="11526" max="11526" width="17" style="457" customWidth="1"/>
    <col min="11527" max="11527" width="37" style="457" customWidth="1"/>
    <col min="11528" max="11528" width="16.28515625" style="457" customWidth="1"/>
    <col min="11529" max="11529" width="19.5703125" style="457" customWidth="1"/>
    <col min="11530" max="11776" width="11.42578125" style="457"/>
    <col min="11777" max="11777" width="36.5703125" style="457" customWidth="1"/>
    <col min="11778" max="11778" width="17" style="457" customWidth="1"/>
    <col min="11779" max="11779" width="37" style="457" customWidth="1"/>
    <col min="11780" max="11780" width="16.28515625" style="457" customWidth="1"/>
    <col min="11781" max="11781" width="36.5703125" style="457" customWidth="1"/>
    <col min="11782" max="11782" width="17" style="457" customWidth="1"/>
    <col min="11783" max="11783" width="37" style="457" customWidth="1"/>
    <col min="11784" max="11784" width="16.28515625" style="457" customWidth="1"/>
    <col min="11785" max="11785" width="19.5703125" style="457" customWidth="1"/>
    <col min="11786" max="12032" width="11.42578125" style="457"/>
    <col min="12033" max="12033" width="36.5703125" style="457" customWidth="1"/>
    <col min="12034" max="12034" width="17" style="457" customWidth="1"/>
    <col min="12035" max="12035" width="37" style="457" customWidth="1"/>
    <col min="12036" max="12036" width="16.28515625" style="457" customWidth="1"/>
    <col min="12037" max="12037" width="36.5703125" style="457" customWidth="1"/>
    <col min="12038" max="12038" width="17" style="457" customWidth="1"/>
    <col min="12039" max="12039" width="37" style="457" customWidth="1"/>
    <col min="12040" max="12040" width="16.28515625" style="457" customWidth="1"/>
    <col min="12041" max="12041" width="19.5703125" style="457" customWidth="1"/>
    <col min="12042" max="12288" width="11.42578125" style="457"/>
    <col min="12289" max="12289" width="36.5703125" style="457" customWidth="1"/>
    <col min="12290" max="12290" width="17" style="457" customWidth="1"/>
    <col min="12291" max="12291" width="37" style="457" customWidth="1"/>
    <col min="12292" max="12292" width="16.28515625" style="457" customWidth="1"/>
    <col min="12293" max="12293" width="36.5703125" style="457" customWidth="1"/>
    <col min="12294" max="12294" width="17" style="457" customWidth="1"/>
    <col min="12295" max="12295" width="37" style="457" customWidth="1"/>
    <col min="12296" max="12296" width="16.28515625" style="457" customWidth="1"/>
    <col min="12297" max="12297" width="19.5703125" style="457" customWidth="1"/>
    <col min="12298" max="12544" width="11.42578125" style="457"/>
    <col min="12545" max="12545" width="36.5703125" style="457" customWidth="1"/>
    <col min="12546" max="12546" width="17" style="457" customWidth="1"/>
    <col min="12547" max="12547" width="37" style="457" customWidth="1"/>
    <col min="12548" max="12548" width="16.28515625" style="457" customWidth="1"/>
    <col min="12549" max="12549" width="36.5703125" style="457" customWidth="1"/>
    <col min="12550" max="12550" width="17" style="457" customWidth="1"/>
    <col min="12551" max="12551" width="37" style="457" customWidth="1"/>
    <col min="12552" max="12552" width="16.28515625" style="457" customWidth="1"/>
    <col min="12553" max="12553" width="19.5703125" style="457" customWidth="1"/>
    <col min="12554" max="12800" width="11.42578125" style="457"/>
    <col min="12801" max="12801" width="36.5703125" style="457" customWidth="1"/>
    <col min="12802" max="12802" width="17" style="457" customWidth="1"/>
    <col min="12803" max="12803" width="37" style="457" customWidth="1"/>
    <col min="12804" max="12804" width="16.28515625" style="457" customWidth="1"/>
    <col min="12805" max="12805" width="36.5703125" style="457" customWidth="1"/>
    <col min="12806" max="12806" width="17" style="457" customWidth="1"/>
    <col min="12807" max="12807" width="37" style="457" customWidth="1"/>
    <col min="12808" max="12808" width="16.28515625" style="457" customWidth="1"/>
    <col min="12809" max="12809" width="19.5703125" style="457" customWidth="1"/>
    <col min="12810" max="13056" width="11.42578125" style="457"/>
    <col min="13057" max="13057" width="36.5703125" style="457" customWidth="1"/>
    <col min="13058" max="13058" width="17" style="457" customWidth="1"/>
    <col min="13059" max="13059" width="37" style="457" customWidth="1"/>
    <col min="13060" max="13060" width="16.28515625" style="457" customWidth="1"/>
    <col min="13061" max="13061" width="36.5703125" style="457" customWidth="1"/>
    <col min="13062" max="13062" width="17" style="457" customWidth="1"/>
    <col min="13063" max="13063" width="37" style="457" customWidth="1"/>
    <col min="13064" max="13064" width="16.28515625" style="457" customWidth="1"/>
    <col min="13065" max="13065" width="19.5703125" style="457" customWidth="1"/>
    <col min="13066" max="13312" width="11.42578125" style="457"/>
    <col min="13313" max="13313" width="36.5703125" style="457" customWidth="1"/>
    <col min="13314" max="13314" width="17" style="457" customWidth="1"/>
    <col min="13315" max="13315" width="37" style="457" customWidth="1"/>
    <col min="13316" max="13316" width="16.28515625" style="457" customWidth="1"/>
    <col min="13317" max="13317" width="36.5703125" style="457" customWidth="1"/>
    <col min="13318" max="13318" width="17" style="457" customWidth="1"/>
    <col min="13319" max="13319" width="37" style="457" customWidth="1"/>
    <col min="13320" max="13320" width="16.28515625" style="457" customWidth="1"/>
    <col min="13321" max="13321" width="19.5703125" style="457" customWidth="1"/>
    <col min="13322" max="13568" width="11.42578125" style="457"/>
    <col min="13569" max="13569" width="36.5703125" style="457" customWidth="1"/>
    <col min="13570" max="13570" width="17" style="457" customWidth="1"/>
    <col min="13571" max="13571" width="37" style="457" customWidth="1"/>
    <col min="13572" max="13572" width="16.28515625" style="457" customWidth="1"/>
    <col min="13573" max="13573" width="36.5703125" style="457" customWidth="1"/>
    <col min="13574" max="13574" width="17" style="457" customWidth="1"/>
    <col min="13575" max="13575" width="37" style="457" customWidth="1"/>
    <col min="13576" max="13576" width="16.28515625" style="457" customWidth="1"/>
    <col min="13577" max="13577" width="19.5703125" style="457" customWidth="1"/>
    <col min="13578" max="13824" width="11.42578125" style="457"/>
    <col min="13825" max="13825" width="36.5703125" style="457" customWidth="1"/>
    <col min="13826" max="13826" width="17" style="457" customWidth="1"/>
    <col min="13827" max="13827" width="37" style="457" customWidth="1"/>
    <col min="13828" max="13828" width="16.28515625" style="457" customWidth="1"/>
    <col min="13829" max="13829" width="36.5703125" style="457" customWidth="1"/>
    <col min="13830" max="13830" width="17" style="457" customWidth="1"/>
    <col min="13831" max="13831" width="37" style="457" customWidth="1"/>
    <col min="13832" max="13832" width="16.28515625" style="457" customWidth="1"/>
    <col min="13833" max="13833" width="19.5703125" style="457" customWidth="1"/>
    <col min="13834" max="14080" width="11.42578125" style="457"/>
    <col min="14081" max="14081" width="36.5703125" style="457" customWidth="1"/>
    <col min="14082" max="14082" width="17" style="457" customWidth="1"/>
    <col min="14083" max="14083" width="37" style="457" customWidth="1"/>
    <col min="14084" max="14084" width="16.28515625" style="457" customWidth="1"/>
    <col min="14085" max="14085" width="36.5703125" style="457" customWidth="1"/>
    <col min="14086" max="14086" width="17" style="457" customWidth="1"/>
    <col min="14087" max="14087" width="37" style="457" customWidth="1"/>
    <col min="14088" max="14088" width="16.28515625" style="457" customWidth="1"/>
    <col min="14089" max="14089" width="19.5703125" style="457" customWidth="1"/>
    <col min="14090" max="14336" width="11.42578125" style="457"/>
    <col min="14337" max="14337" width="36.5703125" style="457" customWidth="1"/>
    <col min="14338" max="14338" width="17" style="457" customWidth="1"/>
    <col min="14339" max="14339" width="37" style="457" customWidth="1"/>
    <col min="14340" max="14340" width="16.28515625" style="457" customWidth="1"/>
    <col min="14341" max="14341" width="36.5703125" style="457" customWidth="1"/>
    <col min="14342" max="14342" width="17" style="457" customWidth="1"/>
    <col min="14343" max="14343" width="37" style="457" customWidth="1"/>
    <col min="14344" max="14344" width="16.28515625" style="457" customWidth="1"/>
    <col min="14345" max="14345" width="19.5703125" style="457" customWidth="1"/>
    <col min="14346" max="14592" width="11.42578125" style="457"/>
    <col min="14593" max="14593" width="36.5703125" style="457" customWidth="1"/>
    <col min="14594" max="14594" width="17" style="457" customWidth="1"/>
    <col min="14595" max="14595" width="37" style="457" customWidth="1"/>
    <col min="14596" max="14596" width="16.28515625" style="457" customWidth="1"/>
    <col min="14597" max="14597" width="36.5703125" style="457" customWidth="1"/>
    <col min="14598" max="14598" width="17" style="457" customWidth="1"/>
    <col min="14599" max="14599" width="37" style="457" customWidth="1"/>
    <col min="14600" max="14600" width="16.28515625" style="457" customWidth="1"/>
    <col min="14601" max="14601" width="19.5703125" style="457" customWidth="1"/>
    <col min="14602" max="14848" width="11.42578125" style="457"/>
    <col min="14849" max="14849" width="36.5703125" style="457" customWidth="1"/>
    <col min="14850" max="14850" width="17" style="457" customWidth="1"/>
    <col min="14851" max="14851" width="37" style="457" customWidth="1"/>
    <col min="14852" max="14852" width="16.28515625" style="457" customWidth="1"/>
    <col min="14853" max="14853" width="36.5703125" style="457" customWidth="1"/>
    <col min="14854" max="14854" width="17" style="457" customWidth="1"/>
    <col min="14855" max="14855" width="37" style="457" customWidth="1"/>
    <col min="14856" max="14856" width="16.28515625" style="457" customWidth="1"/>
    <col min="14857" max="14857" width="19.5703125" style="457" customWidth="1"/>
    <col min="14858" max="15104" width="11.42578125" style="457"/>
    <col min="15105" max="15105" width="36.5703125" style="457" customWidth="1"/>
    <col min="15106" max="15106" width="17" style="457" customWidth="1"/>
    <col min="15107" max="15107" width="37" style="457" customWidth="1"/>
    <col min="15108" max="15108" width="16.28515625" style="457" customWidth="1"/>
    <col min="15109" max="15109" width="36.5703125" style="457" customWidth="1"/>
    <col min="15110" max="15110" width="17" style="457" customWidth="1"/>
    <col min="15111" max="15111" width="37" style="457" customWidth="1"/>
    <col min="15112" max="15112" width="16.28515625" style="457" customWidth="1"/>
    <col min="15113" max="15113" width="19.5703125" style="457" customWidth="1"/>
    <col min="15114" max="15360" width="11.42578125" style="457"/>
    <col min="15361" max="15361" width="36.5703125" style="457" customWidth="1"/>
    <col min="15362" max="15362" width="17" style="457" customWidth="1"/>
    <col min="15363" max="15363" width="37" style="457" customWidth="1"/>
    <col min="15364" max="15364" width="16.28515625" style="457" customWidth="1"/>
    <col min="15365" max="15365" width="36.5703125" style="457" customWidth="1"/>
    <col min="15366" max="15366" width="17" style="457" customWidth="1"/>
    <col min="15367" max="15367" width="37" style="457" customWidth="1"/>
    <col min="15368" max="15368" width="16.28515625" style="457" customWidth="1"/>
    <col min="15369" max="15369" width="19.5703125" style="457" customWidth="1"/>
    <col min="15370" max="15616" width="11.42578125" style="457"/>
    <col min="15617" max="15617" width="36.5703125" style="457" customWidth="1"/>
    <col min="15618" max="15618" width="17" style="457" customWidth="1"/>
    <col min="15619" max="15619" width="37" style="457" customWidth="1"/>
    <col min="15620" max="15620" width="16.28515625" style="457" customWidth="1"/>
    <col min="15621" max="15621" width="36.5703125" style="457" customWidth="1"/>
    <col min="15622" max="15622" width="17" style="457" customWidth="1"/>
    <col min="15623" max="15623" width="37" style="457" customWidth="1"/>
    <col min="15624" max="15624" width="16.28515625" style="457" customWidth="1"/>
    <col min="15625" max="15625" width="19.5703125" style="457" customWidth="1"/>
    <col min="15626" max="15872" width="11.42578125" style="457"/>
    <col min="15873" max="15873" width="36.5703125" style="457" customWidth="1"/>
    <col min="15874" max="15874" width="17" style="457" customWidth="1"/>
    <col min="15875" max="15875" width="37" style="457" customWidth="1"/>
    <col min="15876" max="15876" width="16.28515625" style="457" customWidth="1"/>
    <col min="15877" max="15877" width="36.5703125" style="457" customWidth="1"/>
    <col min="15878" max="15878" width="17" style="457" customWidth="1"/>
    <col min="15879" max="15879" width="37" style="457" customWidth="1"/>
    <col min="15880" max="15880" width="16.28515625" style="457" customWidth="1"/>
    <col min="15881" max="15881" width="19.5703125" style="457" customWidth="1"/>
    <col min="15882" max="16128" width="11.42578125" style="457"/>
    <col min="16129" max="16129" width="36.5703125" style="457" customWidth="1"/>
    <col min="16130" max="16130" width="17" style="457" customWidth="1"/>
    <col min="16131" max="16131" width="37" style="457" customWidth="1"/>
    <col min="16132" max="16132" width="16.28515625" style="457" customWidth="1"/>
    <col min="16133" max="16133" width="36.5703125" style="457" customWidth="1"/>
    <col min="16134" max="16134" width="17" style="457" customWidth="1"/>
    <col min="16135" max="16135" width="37" style="457" customWidth="1"/>
    <col min="16136" max="16136" width="16.28515625" style="457" customWidth="1"/>
    <col min="16137" max="16137" width="19.5703125" style="457" customWidth="1"/>
    <col min="16138" max="16384" width="11.42578125" style="457"/>
  </cols>
  <sheetData>
    <row r="1" spans="1:23" ht="14.25" customHeight="1">
      <c r="A1" s="868" t="s">
        <v>149</v>
      </c>
      <c r="B1" s="868"/>
      <c r="C1" s="454" t="s">
        <v>150</v>
      </c>
      <c r="D1" s="455">
        <f ca="1">TODAY()</f>
        <v>42437</v>
      </c>
      <c r="E1" s="868" t="s">
        <v>149</v>
      </c>
      <c r="F1" s="868"/>
      <c r="G1" s="454" t="s">
        <v>150</v>
      </c>
      <c r="H1" s="455">
        <f ca="1">TODAY()</f>
        <v>42437</v>
      </c>
    </row>
    <row r="2" spans="1:23" s="461" customFormat="1" ht="14.25" customHeight="1">
      <c r="A2" s="868"/>
      <c r="B2" s="868"/>
      <c r="C2" s="458"/>
      <c r="D2" s="540"/>
      <c r="E2" s="868"/>
      <c r="F2" s="868"/>
      <c r="G2" s="458"/>
      <c r="H2" s="540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</row>
    <row r="3" spans="1:23" s="461" customFormat="1" ht="11.25" customHeight="1">
      <c r="A3" s="869" t="s">
        <v>1</v>
      </c>
      <c r="B3" s="869"/>
      <c r="D3" s="462" t="s">
        <v>257</v>
      </c>
      <c r="E3" s="869" t="s">
        <v>1</v>
      </c>
      <c r="F3" s="869"/>
      <c r="H3" s="462" t="s">
        <v>258</v>
      </c>
    </row>
    <row r="4" spans="1:23" s="461" customFormat="1" ht="15" customHeight="1">
      <c r="A4" s="898" t="str">
        <f>'1- Identification'!F8</f>
        <v>ACC Périscolaire Chablisien</v>
      </c>
      <c r="B4" s="899"/>
      <c r="C4" s="894" t="s">
        <v>153</v>
      </c>
      <c r="D4" s="896">
        <f>'1- Identification'!F12</f>
        <v>201500075</v>
      </c>
      <c r="E4" s="898" t="str">
        <f>A4</f>
        <v>ACC Périscolaire Chablisien</v>
      </c>
      <c r="F4" s="899"/>
      <c r="G4" s="894" t="s">
        <v>154</v>
      </c>
      <c r="H4" s="896">
        <f>'1- Identification'!F13</f>
        <v>0</v>
      </c>
    </row>
    <row r="5" spans="1:23" s="467" customFormat="1" ht="16.5" customHeight="1" thickBot="1">
      <c r="A5" s="900"/>
      <c r="B5" s="901"/>
      <c r="C5" s="902"/>
      <c r="D5" s="903"/>
      <c r="E5" s="900"/>
      <c r="F5" s="901"/>
      <c r="G5" s="895"/>
      <c r="H5" s="897"/>
    </row>
    <row r="6" spans="1:23" s="467" customFormat="1" ht="27" customHeight="1" thickBot="1">
      <c r="A6" s="525" t="s">
        <v>256</v>
      </c>
      <c r="B6" s="541">
        <f>D6+H6</f>
        <v>0</v>
      </c>
      <c r="C6" s="542" t="s">
        <v>259</v>
      </c>
      <c r="D6" s="542">
        <f>'7- Charges et Prod Péri-Extra'!C6</f>
        <v>0</v>
      </c>
      <c r="E6" s="525" t="s">
        <v>256</v>
      </c>
      <c r="F6" s="541">
        <f>B6</f>
        <v>0</v>
      </c>
      <c r="G6" s="542" t="s">
        <v>259</v>
      </c>
      <c r="H6" s="542">
        <f>'7- Charges et Prod Péri-Extra'!D6</f>
        <v>0</v>
      </c>
    </row>
    <row r="7" spans="1:23" ht="18" customHeight="1" thickBot="1">
      <c r="A7" s="543" t="s">
        <v>155</v>
      </c>
      <c r="B7" s="544" t="s">
        <v>156</v>
      </c>
      <c r="C7" s="468" t="s">
        <v>157</v>
      </c>
      <c r="D7" s="469" t="s">
        <v>156</v>
      </c>
      <c r="E7" s="468" t="s">
        <v>155</v>
      </c>
      <c r="F7" s="469" t="s">
        <v>156</v>
      </c>
      <c r="G7" s="543" t="s">
        <v>157</v>
      </c>
      <c r="H7" s="544" t="s">
        <v>156</v>
      </c>
    </row>
    <row r="8" spans="1:23" ht="17.25" customHeight="1" thickBot="1">
      <c r="A8" s="472" t="s">
        <v>158</v>
      </c>
      <c r="B8" s="473">
        <f>SUM(B9:B15)</f>
        <v>0</v>
      </c>
      <c r="C8" s="472" t="s">
        <v>159</v>
      </c>
      <c r="D8" s="474">
        <f>SUM(D9:D21)</f>
        <v>0</v>
      </c>
      <c r="E8" s="472" t="s">
        <v>158</v>
      </c>
      <c r="F8" s="473">
        <f>SUM(F9:F15)</f>
        <v>0</v>
      </c>
      <c r="G8" s="472" t="s">
        <v>159</v>
      </c>
      <c r="H8" s="474">
        <f>SUM(H9:H21)</f>
        <v>0</v>
      </c>
    </row>
    <row r="9" spans="1:23">
      <c r="A9" s="476" t="s">
        <v>160</v>
      </c>
      <c r="B9" s="556">
        <f>IF(B6=0,0,('6- Compte de résultat 2015'!B8/'8-Périscolaire et Extrascolaire'!B6*'8-Périscolaire et Extrascolaire'!D6))</f>
        <v>0</v>
      </c>
      <c r="C9" s="476" t="s">
        <v>161</v>
      </c>
      <c r="D9" s="546">
        <f>IF(D6=0,0,('6- Compte de résultat 2015'!D8/'8-Périscolaire et Extrascolaire'!B6*'8-Périscolaire et Extrascolaire'!D6))</f>
        <v>0</v>
      </c>
      <c r="E9" s="476" t="s">
        <v>160</v>
      </c>
      <c r="F9" s="545">
        <f>IF(F6=0,0,('6- Compte de résultat 2015'!B8/'8-Périscolaire et Extrascolaire'!F6*'8-Périscolaire et Extrascolaire'!H6))</f>
        <v>0</v>
      </c>
      <c r="G9" s="476" t="s">
        <v>161</v>
      </c>
      <c r="H9" s="546">
        <f>IF(H6=0,0,('6- Compte de résultat 2015'!D8/'8-Périscolaire et Extrascolaire'!F6*'8-Périscolaire et Extrascolaire'!H6))</f>
        <v>0</v>
      </c>
    </row>
    <row r="10" spans="1:23">
      <c r="A10" s="480" t="s">
        <v>162</v>
      </c>
      <c r="B10" s="556">
        <f>IF(B6=0,0,('6- Compte de résultat 2015'!B9/'8-Périscolaire et Extrascolaire'!B6*'8-Périscolaire et Extrascolaire'!D6))</f>
        <v>0</v>
      </c>
      <c r="C10" s="480" t="s">
        <v>163</v>
      </c>
      <c r="D10" s="546">
        <f>IF(D6=0,0,('6- Compte de résultat 2015'!D9/'8-Périscolaire et Extrascolaire'!B6*'8-Périscolaire et Extrascolaire'!D6))</f>
        <v>0</v>
      </c>
      <c r="E10" s="480" t="s">
        <v>162</v>
      </c>
      <c r="F10" s="547">
        <f>IF(F6=0,0,('6- Compte de résultat 2015'!B9/'8-Périscolaire et Extrascolaire'!F6*'8-Périscolaire et Extrascolaire'!H6))</f>
        <v>0</v>
      </c>
      <c r="G10" s="480" t="s">
        <v>163</v>
      </c>
      <c r="H10" s="546">
        <f>IF(H6=0,0,('6- Compte de résultat 2015'!D9/'8-Périscolaire et Extrascolaire'!F6*'8-Périscolaire et Extrascolaire'!H6))</f>
        <v>0</v>
      </c>
    </row>
    <row r="11" spans="1:23">
      <c r="A11" s="480" t="s">
        <v>164</v>
      </c>
      <c r="B11" s="556">
        <f>IF(B6=0,0,('6- Compte de résultat 2015'!B10/'8-Périscolaire et Extrascolaire'!B6*'8-Périscolaire et Extrascolaire'!D6))</f>
        <v>0</v>
      </c>
      <c r="C11" s="480" t="s">
        <v>165</v>
      </c>
      <c r="D11" s="546">
        <f>IF(D6=0,0,('6- Compte de résultat 2015'!D10/'8-Périscolaire et Extrascolaire'!B6*'8-Périscolaire et Extrascolaire'!D6))</f>
        <v>0</v>
      </c>
      <c r="E11" s="480" t="s">
        <v>164</v>
      </c>
      <c r="F11" s="547">
        <f>IF(F6=0,0,('6- Compte de résultat 2015'!B10/'8-Périscolaire et Extrascolaire'!F6*'8-Périscolaire et Extrascolaire'!H6))</f>
        <v>0</v>
      </c>
      <c r="G11" s="480" t="s">
        <v>165</v>
      </c>
      <c r="H11" s="546">
        <f>IF(H6=0,0,('6- Compte de résultat 2015'!D10/'8-Périscolaire et Extrascolaire'!F6*'8-Périscolaire et Extrascolaire'!H6))</f>
        <v>0</v>
      </c>
    </row>
    <row r="12" spans="1:23">
      <c r="A12" s="480" t="s">
        <v>166</v>
      </c>
      <c r="B12" s="557">
        <f>IF(B6=0,0,('6- Compte de résultat 2015'!B11/'8-Périscolaire et Extrascolaire'!B6*'8-Périscolaire et Extrascolaire'!D6))</f>
        <v>0</v>
      </c>
      <c r="C12" s="480" t="s">
        <v>167</v>
      </c>
      <c r="D12" s="546">
        <f>IF(D6=0,0,('6- Compte de résultat 2015'!D11/'8-Périscolaire et Extrascolaire'!B6*'8-Périscolaire et Extrascolaire'!D6))</f>
        <v>0</v>
      </c>
      <c r="E12" s="480" t="s">
        <v>166</v>
      </c>
      <c r="F12" s="547">
        <f>IF(F6=0,0,('6- Compte de résultat 2015'!B11/'8-Périscolaire et Extrascolaire'!F6*'8-Périscolaire et Extrascolaire'!H6))</f>
        <v>0</v>
      </c>
      <c r="G12" s="480" t="s">
        <v>167</v>
      </c>
      <c r="H12" s="546">
        <f>IF(H6=0,0,('6- Compte de résultat 2015'!D11/'8-Périscolaire et Extrascolaire'!F6*'8-Périscolaire et Extrascolaire'!H6))</f>
        <v>0</v>
      </c>
    </row>
    <row r="13" spans="1:23">
      <c r="A13" s="480" t="s">
        <v>168</v>
      </c>
      <c r="B13" s="557">
        <f>IF(B6=0,0,('6- Compte de résultat 2015'!B12/'8-Périscolaire et Extrascolaire'!B6*'8-Périscolaire et Extrascolaire'!D6))</f>
        <v>0</v>
      </c>
      <c r="C13" s="480" t="s">
        <v>169</v>
      </c>
      <c r="D13" s="546">
        <f>IF(D6=0,0,('6- Compte de résultat 2015'!D12/'8-Périscolaire et Extrascolaire'!B6*'8-Périscolaire et Extrascolaire'!D6))</f>
        <v>0</v>
      </c>
      <c r="E13" s="480" t="s">
        <v>168</v>
      </c>
      <c r="F13" s="547">
        <f>IF(F6=0,0,('6- Compte de résultat 2015'!B12/'8-Périscolaire et Extrascolaire'!F6*'8-Périscolaire et Extrascolaire'!H6))</f>
        <v>0</v>
      </c>
      <c r="G13" s="480" t="s">
        <v>169</v>
      </c>
      <c r="H13" s="546">
        <f>IF(H6=0,0,('6- Compte de résultat 2015'!D12/'8-Périscolaire et Extrascolaire'!F6*'8-Périscolaire et Extrascolaire'!H6))</f>
        <v>0</v>
      </c>
    </row>
    <row r="14" spans="1:23">
      <c r="A14" s="480" t="s">
        <v>170</v>
      </c>
      <c r="B14" s="557">
        <f>IF(B6=0,0,('6- Compte de résultat 2015'!B13/'8-Périscolaire et Extrascolaire'!B6*'8-Périscolaire et Extrascolaire'!D6))</f>
        <v>0</v>
      </c>
      <c r="C14" s="480" t="s">
        <v>171</v>
      </c>
      <c r="D14" s="546">
        <f>IF(D6=0,0,('6- Compte de résultat 2015'!D13/'8-Périscolaire et Extrascolaire'!B6*'8-Périscolaire et Extrascolaire'!D6))</f>
        <v>0</v>
      </c>
      <c r="E14" s="480" t="s">
        <v>170</v>
      </c>
      <c r="F14" s="547">
        <f>IF(F6=0,0,('6- Compte de résultat 2015'!B13/'8-Périscolaire et Extrascolaire'!F6*'8-Périscolaire et Extrascolaire'!H6))</f>
        <v>0</v>
      </c>
      <c r="G14" s="480" t="s">
        <v>171</v>
      </c>
      <c r="H14" s="546">
        <f>IF(H6=0,0,('6- Compte de résultat 2015'!D13/'8-Périscolaire et Extrascolaire'!F6*'8-Périscolaire et Extrascolaire'!H6))</f>
        <v>0</v>
      </c>
      <c r="I14" s="483"/>
    </row>
    <row r="15" spans="1:23" ht="13.5" thickBot="1">
      <c r="A15" s="490" t="str">
        <f>IF('[1]CPTE RESULTAT 2015'!A14="","",'[1]CPTE RESULTAT 2015'!A14)</f>
        <v/>
      </c>
      <c r="B15" s="558">
        <f>IF(B6=0,0,('6- Compte de résultat 2015'!B14/'8-Périscolaire et Extrascolaire'!B6*'8-Périscolaire et Extrascolaire'!D6))</f>
        <v>0</v>
      </c>
      <c r="C15" s="480" t="s">
        <v>172</v>
      </c>
      <c r="D15" s="546">
        <f>IF(D6=0,0,('6- Compte de résultat 2015'!D14/'8-Périscolaire et Extrascolaire'!B6*'8-Périscolaire et Extrascolaire'!D6))</f>
        <v>0</v>
      </c>
      <c r="E15" s="490" t="str">
        <f>IF('[1]CPTE RESULTAT 2015'!A14="","",'[1]CPTE RESULTAT 2015'!A14)</f>
        <v/>
      </c>
      <c r="F15" s="547">
        <f>IF(F6=0,0,('6- Compte de résultat 2015'!B14/'8-Périscolaire et Extrascolaire'!F6*'8-Périscolaire et Extrascolaire'!H6))</f>
        <v>0</v>
      </c>
      <c r="G15" s="480" t="s">
        <v>172</v>
      </c>
      <c r="H15" s="546">
        <f>IF(H6=0,0,('6- Compte de résultat 2015'!D14/'8-Périscolaire et Extrascolaire'!F6*'8-Périscolaire et Extrascolaire'!H6))</f>
        <v>0</v>
      </c>
    </row>
    <row r="16" spans="1:23" ht="23.25" thickBot="1">
      <c r="A16" s="472" t="s">
        <v>173</v>
      </c>
      <c r="B16" s="474">
        <f>SUM(B17:B21)</f>
        <v>0</v>
      </c>
      <c r="C16" s="548" t="str">
        <f>IF('[1]CPTE RESULTAT 2015'!C15="","",'[1]CPTE RESULTAT 2015'!C15)</f>
        <v/>
      </c>
      <c r="D16" s="546">
        <f>IF(D6=0,0,('6- Compte de résultat 2015'!D15/'8-Périscolaire et Extrascolaire'!B6*'8-Périscolaire et Extrascolaire'!D6))</f>
        <v>0</v>
      </c>
      <c r="E16" s="472" t="s">
        <v>173</v>
      </c>
      <c r="F16" s="474">
        <f>SUM(F17:F21)</f>
        <v>0</v>
      </c>
      <c r="G16" s="548" t="str">
        <f>IF('[1]CPTE RESULTAT 2015'!C15="","",'[1]CPTE RESULTAT 2015'!C15)</f>
        <v/>
      </c>
      <c r="H16" s="546">
        <f>IF(H6=0,0,('6- Compte de résultat 2015'!D15/'8-Périscolaire et Extrascolaire'!F6*'8-Périscolaire et Extrascolaire'!H6))</f>
        <v>0</v>
      </c>
    </row>
    <row r="17" spans="1:8">
      <c r="A17" s="476" t="s">
        <v>174</v>
      </c>
      <c r="B17" s="546">
        <f>IF(B6=0,0,('6- Compte de résultat 2015'!B16/'8-Périscolaire et Extrascolaire'!B6*'8-Périscolaire et Extrascolaire'!D6))</f>
        <v>0</v>
      </c>
      <c r="C17" s="480" t="str">
        <f>IF('[1]CPTE RESULTAT 2015'!C16="","",'[1]CPTE RESULTAT 2015'!C16)</f>
        <v/>
      </c>
      <c r="D17" s="546">
        <f>IF(D6=0,0,('6- Compte de résultat 2015'!D16/'8-Périscolaire et Extrascolaire'!B6*'8-Périscolaire et Extrascolaire'!D6))</f>
        <v>0</v>
      </c>
      <c r="E17" s="476" t="s">
        <v>174</v>
      </c>
      <c r="F17" s="546">
        <f>IF(F6=0,0,('6- Compte de résultat 2015'!B16/'8-Périscolaire et Extrascolaire'!F6*'8-Périscolaire et Extrascolaire'!H6))</f>
        <v>0</v>
      </c>
      <c r="G17" s="480" t="str">
        <f>IF('[1]CPTE RESULTAT 2015'!C16="","",'[1]CPTE RESULTAT 2015'!C16)</f>
        <v/>
      </c>
      <c r="H17" s="546">
        <f>IF(H6=0,0,('6- Compte de résultat 2015'!D16/'8-Périscolaire et Extrascolaire'!F6*'8-Périscolaire et Extrascolaire'!H6))</f>
        <v>0</v>
      </c>
    </row>
    <row r="18" spans="1:8">
      <c r="A18" s="480" t="s">
        <v>175</v>
      </c>
      <c r="B18" s="488">
        <f>IF(B6=0,0,('6- Compte de résultat 2015'!B17/'8-Périscolaire et Extrascolaire'!B6*'8-Périscolaire et Extrascolaire'!D6))</f>
        <v>0</v>
      </c>
      <c r="C18" s="480" t="str">
        <f>IF('[1]CPTE RESULTAT 2015'!C17="","",'[1]CPTE RESULTAT 2015'!C17)</f>
        <v/>
      </c>
      <c r="D18" s="546">
        <f>IF(D6=0,0,('6- Compte de résultat 2015'!D17/'8-Périscolaire et Extrascolaire'!B6*'8-Périscolaire et Extrascolaire'!D6))</f>
        <v>0</v>
      </c>
      <c r="E18" s="480" t="s">
        <v>175</v>
      </c>
      <c r="F18" s="546">
        <f>IF(F6=0,0,('6- Compte de résultat 2015'!B17/'8-Périscolaire et Extrascolaire'!F6*'8-Périscolaire et Extrascolaire'!H6))</f>
        <v>0</v>
      </c>
      <c r="G18" s="480" t="str">
        <f>IF('[1]CPTE RESULTAT 2015'!C17="","",'[1]CPTE RESULTAT 2015'!C17)</f>
        <v/>
      </c>
      <c r="H18" s="546">
        <f>IF(H6=0,0,('6- Compte de résultat 2015'!D17/'8-Périscolaire et Extrascolaire'!F6*'8-Périscolaire et Extrascolaire'!H6))</f>
        <v>0</v>
      </c>
    </row>
    <row r="19" spans="1:8">
      <c r="A19" s="480" t="s">
        <v>176</v>
      </c>
      <c r="B19" s="488">
        <f>IF(B6=0,0,('6- Compte de résultat 2015'!B18/'8-Périscolaire et Extrascolaire'!B6*'8-Périscolaire et Extrascolaire'!D6))</f>
        <v>0</v>
      </c>
      <c r="D19" s="546">
        <f>IF(D6=0,0,('6- Compte de résultat 2015'!D18/'8-Périscolaire et Extrascolaire'!B6*'8-Périscolaire et Extrascolaire'!D6))</f>
        <v>0</v>
      </c>
      <c r="E19" s="480" t="s">
        <v>176</v>
      </c>
      <c r="F19" s="546">
        <f>IF(F6=0,0,('6- Compte de résultat 2015'!B18/'8-Périscolaire et Extrascolaire'!F6*'8-Périscolaire et Extrascolaire'!H6))</f>
        <v>0</v>
      </c>
      <c r="H19" s="546">
        <f>IF(H6=0,0,('6- Compte de résultat 2015'!D18/'8-Périscolaire et Extrascolaire'!F6*'8-Périscolaire et Extrascolaire'!H6))</f>
        <v>0</v>
      </c>
    </row>
    <row r="20" spans="1:8">
      <c r="A20" s="480" t="s">
        <v>177</v>
      </c>
      <c r="B20" s="488">
        <f>IF(B6=0,0,('6- Compte de résultat 2015'!B19/'8-Périscolaire et Extrascolaire'!B6*'8-Périscolaire et Extrascolaire'!D6))</f>
        <v>0</v>
      </c>
      <c r="C20" s="480" t="str">
        <f>IF('[1]CPTE RESULTAT 2015'!C19="","",'[1]CPTE RESULTAT 2015'!C19)</f>
        <v/>
      </c>
      <c r="D20" s="546">
        <f>IF(D6=0,0,('6- Compte de résultat 2015'!D19/'8-Périscolaire et Extrascolaire'!B6*'8-Périscolaire et Extrascolaire'!D6))</f>
        <v>0</v>
      </c>
      <c r="E20" s="480" t="s">
        <v>177</v>
      </c>
      <c r="F20" s="546">
        <f>IF(F6=0,0,('6- Compte de résultat 2015'!B19/'8-Périscolaire et Extrascolaire'!F6*'8-Périscolaire et Extrascolaire'!H6))</f>
        <v>0</v>
      </c>
      <c r="G20" s="480" t="str">
        <f>IF('[1]CPTE RESULTAT 2015'!C19="","",'[1]CPTE RESULTAT 2015'!C19)</f>
        <v/>
      </c>
      <c r="H20" s="546">
        <f>IF(H6=0,0,('6- Compte de résultat 2015'!D19/'8-Périscolaire et Extrascolaire'!F6*'8-Périscolaire et Extrascolaire'!H6))</f>
        <v>0</v>
      </c>
    </row>
    <row r="21" spans="1:8" ht="13.5" thickBot="1">
      <c r="A21" s="490" t="str">
        <f>IF('[1]CPTE RESULTAT 2015'!A20="","",'[1]CPTE RESULTAT 2015'!A20)</f>
        <v/>
      </c>
      <c r="B21" s="488">
        <f>IF(B6=0,0,('6- Compte de résultat 2015'!B20/'8-Périscolaire et Extrascolaire'!B6*'8-Périscolaire et Extrascolaire'!D6))</f>
        <v>0</v>
      </c>
      <c r="C21" s="490" t="str">
        <f>IF('[1]CPTE RESULTAT 2015'!C20="","",'[1]CPTE RESULTAT 2015'!C20)</f>
        <v/>
      </c>
      <c r="D21" s="546">
        <f>IF(D6=0,0,('6- Compte de résultat 2015'!D20/'8-Périscolaire et Extrascolaire'!B6*'8-Périscolaire et Extrascolaire'!D6))</f>
        <v>0</v>
      </c>
      <c r="E21" s="490" t="str">
        <f>IF('[1]CPTE RESULTAT 2015'!A20="","",'[1]CPTE RESULTAT 2015'!A20)</f>
        <v/>
      </c>
      <c r="F21" s="546">
        <f>IF(F6=0,0,('6- Compte de résultat 2015'!B20/'8-Périscolaire et Extrascolaire'!F6*'8-Périscolaire et Extrascolaire'!H6))</f>
        <v>0</v>
      </c>
      <c r="G21" s="480" t="str">
        <f>IF('[1]CPTE RESULTAT 2015'!C20="","",'[1]CPTE RESULTAT 2015'!C20)</f>
        <v/>
      </c>
      <c r="H21" s="546">
        <f>IF(H6=0,0,('6- Compte de résultat 2015'!D20/'8-Périscolaire et Extrascolaire'!F6*'8-Périscolaire et Extrascolaire'!H6))</f>
        <v>0</v>
      </c>
    </row>
    <row r="22" spans="1:8" ht="18" customHeight="1" thickBot="1">
      <c r="A22" s="472" t="s">
        <v>178</v>
      </c>
      <c r="B22" s="474">
        <f>SUM(B23:B29)</f>
        <v>0</v>
      </c>
      <c r="C22" s="472" t="s">
        <v>179</v>
      </c>
      <c r="D22" s="474">
        <f>SUM(D23:D37)</f>
        <v>0</v>
      </c>
      <c r="E22" s="472" t="s">
        <v>178</v>
      </c>
      <c r="F22" s="474">
        <f>SUM(F23:F29)</f>
        <v>0</v>
      </c>
      <c r="G22" s="472" t="s">
        <v>179</v>
      </c>
      <c r="H22" s="474">
        <f>SUM(H23:H37)</f>
        <v>0</v>
      </c>
    </row>
    <row r="23" spans="1:8" ht="12.95" customHeight="1">
      <c r="A23" s="476" t="s">
        <v>180</v>
      </c>
      <c r="B23" s="546">
        <f>IF(B6=0,0,('6- Compte de résultat 2015'!B22/'8-Périscolaire et Extrascolaire'!B6*'8-Périscolaire et Extrascolaire'!D6))</f>
        <v>0</v>
      </c>
      <c r="C23" s="476" t="s">
        <v>181</v>
      </c>
      <c r="D23" s="546">
        <f>IF(D6=0,0,('6- Compte de résultat 2015'!D22/'8-Périscolaire et Extrascolaire'!B6*'8-Périscolaire et Extrascolaire'!D6))</f>
        <v>0</v>
      </c>
      <c r="E23" s="476" t="s">
        <v>180</v>
      </c>
      <c r="F23" s="546">
        <f>IF(F6=0,0,('6- Compte de résultat 2015'!B22/'8-Périscolaire et Extrascolaire'!F6*'8-Périscolaire et Extrascolaire'!H6))</f>
        <v>0</v>
      </c>
      <c r="G23" s="476" t="s">
        <v>181</v>
      </c>
      <c r="H23" s="546">
        <f>IF(H6=0,0,('6- Compte de résultat 2015'!D22/'8-Périscolaire et Extrascolaire'!F6*'8-Périscolaire et Extrascolaire'!H6))</f>
        <v>0</v>
      </c>
    </row>
    <row r="24" spans="1:8" ht="12.95" customHeight="1">
      <c r="A24" s="480" t="s">
        <v>182</v>
      </c>
      <c r="B24" s="546">
        <f>IF(B6=0,0,('6- Compte de résultat 2015'!B23/'8-Périscolaire et Extrascolaire'!B6*'8-Périscolaire et Extrascolaire'!D6))</f>
        <v>0</v>
      </c>
      <c r="C24" s="480" t="s">
        <v>183</v>
      </c>
      <c r="D24" s="546">
        <f>IF(D6=0,0,('6- Compte de résultat 2015'!D23/'8-Périscolaire et Extrascolaire'!B6*'8-Périscolaire et Extrascolaire'!D6))</f>
        <v>0</v>
      </c>
      <c r="E24" s="480" t="s">
        <v>182</v>
      </c>
      <c r="F24" s="546">
        <f>IF(F6=0,0,('6- Compte de résultat 2015'!B23/'8-Périscolaire et Extrascolaire'!F6*'8-Périscolaire et Extrascolaire'!H6))</f>
        <v>0</v>
      </c>
      <c r="G24" s="480" t="s">
        <v>183</v>
      </c>
      <c r="H24" s="546">
        <f>IF(H6=0,0,('6- Compte de résultat 2015'!D23/'8-Périscolaire et Extrascolaire'!F6*'8-Périscolaire et Extrascolaire'!H6))</f>
        <v>0</v>
      </c>
    </row>
    <row r="25" spans="1:8" ht="12.95" customHeight="1">
      <c r="A25" s="480" t="s">
        <v>184</v>
      </c>
      <c r="B25" s="546">
        <f>IF(B6=0,0,('6- Compte de résultat 2015'!B24/'8-Périscolaire et Extrascolaire'!B6*'8-Périscolaire et Extrascolaire'!D6))</f>
        <v>0</v>
      </c>
      <c r="C25" s="480" t="s">
        <v>185</v>
      </c>
      <c r="D25" s="546">
        <f>IF(D6=0,0,('6- Compte de résultat 2015'!D24/'8-Périscolaire et Extrascolaire'!B6*'8-Périscolaire et Extrascolaire'!D6))</f>
        <v>0</v>
      </c>
      <c r="E25" s="480" t="s">
        <v>184</v>
      </c>
      <c r="F25" s="546">
        <f>IF(F6=0,0,('6- Compte de résultat 2015'!B24/'8-Périscolaire et Extrascolaire'!F6*'8-Périscolaire et Extrascolaire'!H6))</f>
        <v>0</v>
      </c>
      <c r="G25" s="480" t="s">
        <v>185</v>
      </c>
      <c r="H25" s="546">
        <f>IF(H6=0,0,('6- Compte de résultat 2015'!D24/'8-Périscolaire et Extrascolaire'!F6*'8-Périscolaire et Extrascolaire'!H6))</f>
        <v>0</v>
      </c>
    </row>
    <row r="26" spans="1:8" ht="12.95" customHeight="1">
      <c r="A26" s="480" t="s">
        <v>186</v>
      </c>
      <c r="B26" s="546">
        <f>IF(B6=0,0,('6- Compte de résultat 2015'!B25/'8-Périscolaire et Extrascolaire'!B6*'8-Périscolaire et Extrascolaire'!D6))</f>
        <v>0</v>
      </c>
      <c r="C26" s="480" t="s">
        <v>187</v>
      </c>
      <c r="D26" s="546">
        <f>IF(D6=0,0,('6- Compte de résultat 2015'!D25/'8-Périscolaire et Extrascolaire'!B6*'8-Périscolaire et Extrascolaire'!D6))</f>
        <v>0</v>
      </c>
      <c r="E26" s="480" t="s">
        <v>186</v>
      </c>
      <c r="F26" s="546">
        <f>IF(F6=0,0,('6- Compte de résultat 2015'!B25/'8-Périscolaire et Extrascolaire'!F6*'8-Périscolaire et Extrascolaire'!H6))</f>
        <v>0</v>
      </c>
      <c r="G26" s="480" t="s">
        <v>187</v>
      </c>
      <c r="H26" s="546">
        <f>IF(H6=0,0,('6- Compte de résultat 2015'!D25/'8-Périscolaire et Extrascolaire'!F6*'8-Périscolaire et Extrascolaire'!H6))</f>
        <v>0</v>
      </c>
    </row>
    <row r="27" spans="1:8" ht="12.95" customHeight="1">
      <c r="A27" s="480" t="s">
        <v>188</v>
      </c>
      <c r="B27" s="546">
        <f>IF(B6=0,0,('6- Compte de résultat 2015'!B26/'8-Périscolaire et Extrascolaire'!B6*'8-Périscolaire et Extrascolaire'!D6))</f>
        <v>0</v>
      </c>
      <c r="C27" s="480" t="s">
        <v>189</v>
      </c>
      <c r="D27" s="546">
        <f>IF(D6=0,0,('6- Compte de résultat 2015'!D26/'8-Périscolaire et Extrascolaire'!B6*'8-Périscolaire et Extrascolaire'!D6))</f>
        <v>0</v>
      </c>
      <c r="E27" s="480" t="s">
        <v>188</v>
      </c>
      <c r="F27" s="546">
        <f>IF(F6=0,0,('6- Compte de résultat 2015'!B26/'8-Périscolaire et Extrascolaire'!F6*'8-Périscolaire et Extrascolaire'!H6))</f>
        <v>0</v>
      </c>
      <c r="G27" s="480" t="s">
        <v>189</v>
      </c>
      <c r="H27" s="546">
        <f>IF(H6=0,0,('6- Compte de résultat 2015'!D26/'8-Périscolaire et Extrascolaire'!F6*'8-Périscolaire et Extrascolaire'!H6))</f>
        <v>0</v>
      </c>
    </row>
    <row r="28" spans="1:8" ht="12.95" customHeight="1">
      <c r="A28" s="480" t="s">
        <v>190</v>
      </c>
      <c r="B28" s="546">
        <f>IF(B6=0,0,('6- Compte de résultat 2015'!B27/'8-Périscolaire et Extrascolaire'!B6*'8-Périscolaire et Extrascolaire'!D6))</f>
        <v>0</v>
      </c>
      <c r="C28" s="480" t="s">
        <v>191</v>
      </c>
      <c r="D28" s="546">
        <f>IF(D6=0,0,('6- Compte de résultat 2015'!D27/'8-Périscolaire et Extrascolaire'!B6*'8-Périscolaire et Extrascolaire'!D6))</f>
        <v>0</v>
      </c>
      <c r="E28" s="480" t="s">
        <v>190</v>
      </c>
      <c r="F28" s="546">
        <f>IF(F6=0,0,('6- Compte de résultat 2015'!B27/'8-Périscolaire et Extrascolaire'!F6*'8-Périscolaire et Extrascolaire'!H6))</f>
        <v>0</v>
      </c>
      <c r="G28" s="480" t="s">
        <v>191</v>
      </c>
      <c r="H28" s="546">
        <f>IF(H6=0,0,('6- Compte de résultat 2015'!D27/'8-Périscolaire et Extrascolaire'!F6*'8-Périscolaire et Extrascolaire'!H6))</f>
        <v>0</v>
      </c>
    </row>
    <row r="29" spans="1:8" ht="12.95" customHeight="1" thickBot="1">
      <c r="A29" s="490" t="str">
        <f>IF('[1]CPTE RESULTAT 2015'!A28="","",'[1]CPTE RESULTAT 2015'!A28)</f>
        <v/>
      </c>
      <c r="B29" s="546">
        <f>IF(B6=0,0,('6- Compte de résultat 2015'!B28/'8-Périscolaire et Extrascolaire'!B6*'8-Périscolaire et Extrascolaire'!D6))</f>
        <v>0</v>
      </c>
      <c r="C29" s="480" t="s">
        <v>192</v>
      </c>
      <c r="D29" s="546">
        <f>IF(D6=0,0,('6- Compte de résultat 2015'!D28/'8-Périscolaire et Extrascolaire'!B6*'8-Périscolaire et Extrascolaire'!D6))</f>
        <v>0</v>
      </c>
      <c r="E29" s="490" t="str">
        <f>IF('[1]CPTE RESULTAT 2015'!A28="","",'[1]CPTE RESULTAT 2015'!A28)</f>
        <v/>
      </c>
      <c r="F29" s="546">
        <f>IF(F6=0,0,('6- Compte de résultat 2015'!B28/'8-Périscolaire et Extrascolaire'!F6*'8-Périscolaire et Extrascolaire'!H6))</f>
        <v>0</v>
      </c>
      <c r="G29" s="480" t="s">
        <v>192</v>
      </c>
      <c r="H29" s="546">
        <f>IF(H6=0,0,('6- Compte de résultat 2015'!D28/'8-Périscolaire et Extrascolaire'!F6*'8-Périscolaire et Extrascolaire'!H6))</f>
        <v>0</v>
      </c>
    </row>
    <row r="30" spans="1:8" ht="21" customHeight="1" thickBot="1">
      <c r="A30" s="472" t="s">
        <v>193</v>
      </c>
      <c r="B30" s="474">
        <f>SUM(B31:B32)</f>
        <v>0</v>
      </c>
      <c r="C30" s="480" t="s">
        <v>194</v>
      </c>
      <c r="D30" s="546">
        <f>IF(D6=0,0,('6- Compte de résultat 2015'!D29/'8-Périscolaire et Extrascolaire'!B6*'8-Périscolaire et Extrascolaire'!D6))</f>
        <v>0</v>
      </c>
      <c r="E30" s="472" t="s">
        <v>193</v>
      </c>
      <c r="F30" s="474">
        <f>SUM(F31:F32)</f>
        <v>0</v>
      </c>
      <c r="G30" s="480" t="s">
        <v>194</v>
      </c>
      <c r="H30" s="546">
        <f>IF(H6=0,0,('6- Compte de résultat 2015'!D29/'8-Périscolaire et Extrascolaire'!F6*'8-Périscolaire et Extrascolaire'!H6))</f>
        <v>0</v>
      </c>
    </row>
    <row r="31" spans="1:8" ht="12.95" customHeight="1">
      <c r="A31" s="476" t="s">
        <v>195</v>
      </c>
      <c r="B31" s="546">
        <f>IF(B6=0,0,('6- Compte de résultat 2015'!B30/'8-Périscolaire et Extrascolaire'!B6*'8-Périscolaire et Extrascolaire'!D6))</f>
        <v>0</v>
      </c>
      <c r="C31" s="493" t="str">
        <f>IF('[1]CPTE RESULTAT 2015'!C30="","",'[1]CPTE RESULTAT 2015'!C30)</f>
        <v/>
      </c>
      <c r="D31" s="546">
        <f>IF(D6=0,0,('6- Compte de résultat 2015'!D30/'8-Périscolaire et Extrascolaire'!B6*'8-Périscolaire et Extrascolaire'!D6))</f>
        <v>0</v>
      </c>
      <c r="E31" s="476" t="s">
        <v>195</v>
      </c>
      <c r="F31" s="546">
        <f>IF(F6=0,0,('6- Compte de résultat 2015'!B30/'8-Périscolaire et Extrascolaire'!F6*'8-Périscolaire et Extrascolaire'!H6))</f>
        <v>0</v>
      </c>
      <c r="G31" s="493" t="str">
        <f>IF('[1]CPTE RESULTAT 2015'!C30="","",'[1]CPTE RESULTAT 2015'!C30)</f>
        <v/>
      </c>
      <c r="H31" s="546">
        <f>IF(H6=0,0,('6- Compte de résultat 2015'!D30/'8-Périscolaire et Extrascolaire'!F6*'8-Périscolaire et Extrascolaire'!H6))</f>
        <v>0</v>
      </c>
    </row>
    <row r="32" spans="1:8" ht="12.95" customHeight="1" thickBot="1">
      <c r="A32" s="490" t="s">
        <v>196</v>
      </c>
      <c r="B32" s="546">
        <f>IF(B6=0,0,('6- Compte de résultat 2015'!B31/'8-Périscolaire et Extrascolaire'!B6*'8-Périscolaire et Extrascolaire'!D6))</f>
        <v>0</v>
      </c>
      <c r="C32" s="493"/>
      <c r="D32" s="546">
        <f>IF(D6=0,0,('6- Compte de résultat 2015'!D31/'8-Périscolaire et Extrascolaire'!B6*'8-Périscolaire et Extrascolaire'!D6))</f>
        <v>0</v>
      </c>
      <c r="E32" s="490" t="s">
        <v>196</v>
      </c>
      <c r="F32" s="546">
        <f>IF(F6=0,0,('6- Compte de résultat 2015'!B31/'8-Périscolaire et Extrascolaire'!F6*'8-Périscolaire et Extrascolaire'!H6))</f>
        <v>0</v>
      </c>
      <c r="H32" s="546">
        <f>IF(H6=0,0,('6- Compte de résultat 2015'!D31/'8-Périscolaire et Extrascolaire'!F6*'8-Périscolaire et Extrascolaire'!H6))</f>
        <v>0</v>
      </c>
    </row>
    <row r="33" spans="1:9" ht="16.5" customHeight="1" thickBot="1">
      <c r="A33" s="472" t="s">
        <v>197</v>
      </c>
      <c r="B33" s="474">
        <f>SUM(B34:B37)</f>
        <v>0</v>
      </c>
      <c r="C33" s="480" t="str">
        <f>IF('[1]CPTE RESULTAT 2015'!C32="","",'[1]CPTE RESULTAT 2015'!C32)</f>
        <v/>
      </c>
      <c r="D33" s="546">
        <f>IF(D6=0,0,('6- Compte de résultat 2015'!D32/'8-Périscolaire et Extrascolaire'!B6*'8-Périscolaire et Extrascolaire'!D6))</f>
        <v>0</v>
      </c>
      <c r="E33" s="472" t="s">
        <v>197</v>
      </c>
      <c r="F33" s="474">
        <f>SUM(F34:F37)</f>
        <v>0</v>
      </c>
      <c r="G33" s="480" t="str">
        <f>IF('[1]CPTE RESULTAT 2015'!C32="","",'[1]CPTE RESULTAT 2015'!C32)</f>
        <v/>
      </c>
      <c r="H33" s="546">
        <f>IF(H6=0,0,('6- Compte de résultat 2015'!D32/'8-Périscolaire et Extrascolaire'!F6*'8-Périscolaire et Extrascolaire'!H6))</f>
        <v>0</v>
      </c>
    </row>
    <row r="34" spans="1:9">
      <c r="A34" s="476" t="s">
        <v>199</v>
      </c>
      <c r="B34" s="546">
        <f>IF(B6=0,0,('6- Compte de résultat 2015'!B33/'8-Périscolaire et Extrascolaire'!B6*'8-Périscolaire et Extrascolaire'!D6))</f>
        <v>0</v>
      </c>
      <c r="C34" s="480" t="str">
        <f>IF('[1]CPTE RESULTAT 2015'!C33="","",'[1]CPTE RESULTAT 2015'!C33)</f>
        <v/>
      </c>
      <c r="D34" s="546">
        <f>IF(D6=0,0,('6- Compte de résultat 2015'!D33/'8-Périscolaire et Extrascolaire'!B6*'8-Périscolaire et Extrascolaire'!D6))</f>
        <v>0</v>
      </c>
      <c r="E34" s="476" t="s">
        <v>199</v>
      </c>
      <c r="F34" s="546">
        <f>IF(F6=0,0,('6- Compte de résultat 2015'!B33/'8-Périscolaire et Extrascolaire'!F6*'8-Périscolaire et Extrascolaire'!H6))</f>
        <v>0</v>
      </c>
      <c r="G34" s="480" t="str">
        <f>IF('[1]CPTE RESULTAT 2015'!C33="","",'[1]CPTE RESULTAT 2015'!C33)</f>
        <v/>
      </c>
      <c r="H34" s="546">
        <f>IF(H6=0,0,('6- Compte de résultat 2015'!D33/'8-Périscolaire et Extrascolaire'!F6*'8-Périscolaire et Extrascolaire'!H6))</f>
        <v>0</v>
      </c>
    </row>
    <row r="35" spans="1:9">
      <c r="A35" s="480" t="s">
        <v>200</v>
      </c>
      <c r="B35" s="546">
        <f>IF(B6=0,0,('6- Compte de résultat 2015'!B34/'8-Périscolaire et Extrascolaire'!B6*'8-Périscolaire et Extrascolaire'!D6))</f>
        <v>0</v>
      </c>
      <c r="C35" s="480" t="str">
        <f>IF('[1]CPTE RESULTAT 2015'!C34="","",'[1]CPTE RESULTAT 2015'!C34)</f>
        <v/>
      </c>
      <c r="D35" s="546">
        <f>IF(D6=0,0,('6- Compte de résultat 2015'!D34/'8-Périscolaire et Extrascolaire'!B6*'8-Périscolaire et Extrascolaire'!D6))</f>
        <v>0</v>
      </c>
      <c r="E35" s="480" t="s">
        <v>200</v>
      </c>
      <c r="F35" s="546">
        <f>IF(F6=0,0,('6- Compte de résultat 2015'!B34/'8-Périscolaire et Extrascolaire'!F6*'8-Périscolaire et Extrascolaire'!H6))</f>
        <v>0</v>
      </c>
      <c r="G35" s="480" t="str">
        <f>IF('[1]CPTE RESULTAT 2015'!C34="","",'[1]CPTE RESULTAT 2015'!C34)</f>
        <v/>
      </c>
      <c r="H35" s="546">
        <f>IF(H6=0,0,('6- Compte de résultat 2015'!D34/'8-Périscolaire et Extrascolaire'!F6*'8-Périscolaire et Extrascolaire'!H6))</f>
        <v>0</v>
      </c>
    </row>
    <row r="36" spans="1:9">
      <c r="A36" s="480" t="s">
        <v>201</v>
      </c>
      <c r="B36" s="546">
        <f>IF(B6=0,0,('6- Compte de résultat 2015'!B35/'8-Périscolaire et Extrascolaire'!B6*'8-Périscolaire et Extrascolaire'!D6))</f>
        <v>0</v>
      </c>
      <c r="C36" s="480" t="str">
        <f>IF('[1]CPTE RESULTAT 2015'!C35="","",'[1]CPTE RESULTAT 2015'!C35)</f>
        <v/>
      </c>
      <c r="D36" s="546">
        <f>IF(D6=0,0,('6- Compte de résultat 2015'!D35/'8-Périscolaire et Extrascolaire'!B6*'8-Périscolaire et Extrascolaire'!D6))</f>
        <v>0</v>
      </c>
      <c r="E36" s="480" t="s">
        <v>201</v>
      </c>
      <c r="F36" s="546">
        <f>IF(F6=0,0,('6- Compte de résultat 2015'!B35/'8-Périscolaire et Extrascolaire'!F6*'8-Périscolaire et Extrascolaire'!H6))</f>
        <v>0</v>
      </c>
      <c r="G36" s="480" t="str">
        <f>IF('[1]CPTE RESULTAT 2015'!C35="","",'[1]CPTE RESULTAT 2015'!C35)</f>
        <v/>
      </c>
      <c r="H36" s="546">
        <f>IF(H6=0,0,('6- Compte de résultat 2015'!D35/'8-Périscolaire et Extrascolaire'!F6*'8-Périscolaire et Extrascolaire'!H6))</f>
        <v>0</v>
      </c>
    </row>
    <row r="37" spans="1:9" ht="13.5" thickBot="1">
      <c r="A37" s="490" t="str">
        <f>IF('[1]CPTE RESULTAT 2015'!A36="","",'[1]CPTE RESULTAT 2015'!A36)</f>
        <v/>
      </c>
      <c r="B37" s="546">
        <f>IF(B6=0,0,('6- Compte de résultat 2015'!B36/'8-Périscolaire et Extrascolaire'!B6*'8-Périscolaire et Extrascolaire'!D6))</f>
        <v>0</v>
      </c>
      <c r="C37" s="480" t="str">
        <f>IF('[1]CPTE RESULTAT 2015'!C36="","",'[1]CPTE RESULTAT 2015'!C36)</f>
        <v/>
      </c>
      <c r="D37" s="546">
        <f>IF(D6=0,0,('6- Compte de résultat 2015'!D36/'8-Périscolaire et Extrascolaire'!B6*'8-Périscolaire et Extrascolaire'!D6))</f>
        <v>0</v>
      </c>
      <c r="E37" s="490" t="str">
        <f>IF('[1]CPTE RESULTAT 2015'!A36="","",'[1]CPTE RESULTAT 2015'!A36)</f>
        <v/>
      </c>
      <c r="F37" s="546">
        <f>IF(F6=0,0,('6- Compte de résultat 2015'!B36/'8-Périscolaire et Extrascolaire'!F6*'8-Périscolaire et Extrascolaire'!H6))</f>
        <v>0</v>
      </c>
      <c r="G37" s="480" t="str">
        <f>IF('[1]CPTE RESULTAT 2015'!C36="","",'[1]CPTE RESULTAT 2015'!C36)</f>
        <v/>
      </c>
      <c r="H37" s="546">
        <f>IF(H6=0,0,('6- Compte de résultat 2015'!D36/'8-Périscolaire et Extrascolaire'!F6*'8-Périscolaire et Extrascolaire'!H6))</f>
        <v>0</v>
      </c>
    </row>
    <row r="38" spans="1:9" ht="15.75" customHeight="1" thickBot="1">
      <c r="A38" s="472" t="s">
        <v>202</v>
      </c>
      <c r="B38" s="474">
        <f>SUM(B39+B40)</f>
        <v>0</v>
      </c>
      <c r="C38" s="472" t="s">
        <v>203</v>
      </c>
      <c r="D38" s="474">
        <f>SUM(D39+D40)</f>
        <v>0</v>
      </c>
      <c r="E38" s="472" t="s">
        <v>202</v>
      </c>
      <c r="F38" s="537">
        <f>SUM(F39+F40)</f>
        <v>0</v>
      </c>
      <c r="G38" s="472" t="s">
        <v>203</v>
      </c>
      <c r="H38" s="474">
        <f>SUM(H39+H40)</f>
        <v>0</v>
      </c>
    </row>
    <row r="39" spans="1:9" ht="14.25" customHeight="1">
      <c r="A39" s="476" t="str">
        <f>IF('[1]CPTE RESULTAT 2015'!A38="","",'[1]CPTE RESULTAT 2015'!A38)</f>
        <v/>
      </c>
      <c r="B39" s="546">
        <f>IF(B6=0,0,('6- Compte de résultat 2015'!B38/'8-Périscolaire et Extrascolaire'!B6*'8-Périscolaire et Extrascolaire'!D6))</f>
        <v>0</v>
      </c>
      <c r="C39" s="476" t="s">
        <v>204</v>
      </c>
      <c r="D39" s="546">
        <f>IF(D6=0,0,('6- Compte de résultat 2015'!D38/'8-Périscolaire et Extrascolaire'!B6*'8-Périscolaire et Extrascolaire'!D6))</f>
        <v>0</v>
      </c>
      <c r="E39" s="476" t="str">
        <f>IF('[1]CPTE RESULTAT 2015'!A38="","",'[1]CPTE RESULTAT 2015'!A38)</f>
        <v/>
      </c>
      <c r="F39" s="546">
        <f>IF(F6=0,0,('6- Compte de résultat 2015'!B38/'8-Périscolaire et Extrascolaire'!F6*'8-Périscolaire et Extrascolaire'!H6))</f>
        <v>0</v>
      </c>
      <c r="G39" s="476" t="s">
        <v>204</v>
      </c>
      <c r="H39" s="546">
        <f>IF(H6=0,0,('6- Compte de résultat 2015'!D38/'8-Périscolaire et Extrascolaire'!F6*'8-Périscolaire et Extrascolaire'!H6))</f>
        <v>0</v>
      </c>
    </row>
    <row r="40" spans="1:9" ht="13.5" thickBot="1">
      <c r="A40" s="490" t="str">
        <f>IF('[1]CPTE RESULTAT 2015'!A39="","",'[1]CPTE RESULTAT 2015'!A39)</f>
        <v/>
      </c>
      <c r="B40" s="546">
        <f>IF(B6=0,0,('6- Compte de résultat 2015'!B39/'8-Périscolaire et Extrascolaire'!B6*'8-Périscolaire et Extrascolaire'!D6))</f>
        <v>0</v>
      </c>
      <c r="C40" s="490" t="s">
        <v>205</v>
      </c>
      <c r="D40" s="546">
        <f>IF(D6=0,0,('6- Compte de résultat 2015'!D39/'8-Périscolaire et Extrascolaire'!B6*'8-Périscolaire et Extrascolaire'!D6))</f>
        <v>0</v>
      </c>
      <c r="E40" s="476" t="str">
        <f>IF('[1]CPTE RESULTAT 2015'!A39="","",'[1]CPTE RESULTAT 2015'!A39)</f>
        <v/>
      </c>
      <c r="F40" s="546">
        <f>IF(F6=0,0,('6- Compte de résultat 2015'!B39/'8-Périscolaire et Extrascolaire'!F6*'8-Périscolaire et Extrascolaire'!H6))</f>
        <v>0</v>
      </c>
      <c r="G40" s="490" t="s">
        <v>205</v>
      </c>
      <c r="H40" s="546">
        <f>IF(H6=0,0,('6- Compte de résultat 2015'!D39/'8-Périscolaire et Extrascolaire'!F6*'8-Périscolaire et Extrascolaire'!H6))</f>
        <v>0</v>
      </c>
    </row>
    <row r="41" spans="1:9" ht="23.25" thickBot="1">
      <c r="A41" s="472" t="s">
        <v>206</v>
      </c>
      <c r="B41" s="474">
        <f>SUM(B42:B44)</f>
        <v>0</v>
      </c>
      <c r="C41" s="472" t="s">
        <v>207</v>
      </c>
      <c r="D41" s="474">
        <f>SUM(D42:D44)</f>
        <v>0</v>
      </c>
      <c r="E41" s="472" t="s">
        <v>206</v>
      </c>
      <c r="F41" s="474">
        <f>SUM(F42:F44)</f>
        <v>0</v>
      </c>
      <c r="G41" s="472" t="s">
        <v>207</v>
      </c>
      <c r="H41" s="474">
        <f>SUM(H42:H44)</f>
        <v>0</v>
      </c>
    </row>
    <row r="42" spans="1:9">
      <c r="A42" s="476" t="s">
        <v>208</v>
      </c>
      <c r="B42" s="546">
        <f>IF(B6=0,0,('6- Compte de résultat 2015'!B41/'8-Périscolaire et Extrascolaire'!B6*'8-Périscolaire et Extrascolaire'!D6))</f>
        <v>0</v>
      </c>
      <c r="C42" s="476" t="str">
        <f>IF('[1]CPTE RESULTAT 2015'!C41="","",'[1]CPTE RESULTAT 2015'!C41)</f>
        <v/>
      </c>
      <c r="D42" s="546">
        <f>IF(D6=0,0,('6- Compte de résultat 2015'!D41/'8-Périscolaire et Extrascolaire'!B6*'8-Périscolaire et Extrascolaire'!D6))</f>
        <v>0</v>
      </c>
      <c r="E42" s="476" t="s">
        <v>208</v>
      </c>
      <c r="F42" s="546">
        <f>IF(F6=0,0,('6- Compte de résultat 2015'!B41/'8-Périscolaire et Extrascolaire'!F6*'8-Périscolaire et Extrascolaire'!H6))</f>
        <v>0</v>
      </c>
      <c r="G42" s="480" t="str">
        <f>IF('[1]CPTE RESULTAT 2015'!C41="","",'[1]CPTE RESULTAT 2015'!C41)</f>
        <v/>
      </c>
      <c r="H42" s="546">
        <f>IF(H6=0,0,('6- Compte de résultat 2015'!D41/'8-Périscolaire et Extrascolaire'!F6*'8-Périscolaire et Extrascolaire'!H6))</f>
        <v>0</v>
      </c>
    </row>
    <row r="43" spans="1:9">
      <c r="A43" s="480" t="s">
        <v>209</v>
      </c>
      <c r="B43" s="546">
        <f>IF(B6=0,0,('6- Compte de résultat 2015'!B42/'8-Périscolaire et Extrascolaire'!B6*'8-Périscolaire et Extrascolaire'!D6))</f>
        <v>0</v>
      </c>
      <c r="C43" s="476" t="str">
        <f>IF('[1]CPTE RESULTAT 2015'!C42="","",'[1]CPTE RESULTAT 2015'!C42)</f>
        <v/>
      </c>
      <c r="D43" s="546">
        <f>IF(D6=0,0,('6- Compte de résultat 2015'!D42/'8-Périscolaire et Extrascolaire'!B6*'8-Périscolaire et Extrascolaire'!D6))</f>
        <v>0</v>
      </c>
      <c r="E43" s="480" t="s">
        <v>209</v>
      </c>
      <c r="F43" s="546">
        <f>IF(F6=0,0,('6- Compte de résultat 2015'!B42/'8-Périscolaire et Extrascolaire'!F6*'8-Périscolaire et Extrascolaire'!H6))</f>
        <v>0</v>
      </c>
      <c r="G43" s="480" t="str">
        <f>IF('[1]CPTE RESULTAT 2015'!C42="","",'[1]CPTE RESULTAT 2015'!C42)</f>
        <v/>
      </c>
      <c r="H43" s="546">
        <f>IF(H6=0,0,('6- Compte de résultat 2015'!D42/'8-Périscolaire et Extrascolaire'!F6*'8-Périscolaire et Extrascolaire'!H6))</f>
        <v>0</v>
      </c>
    </row>
    <row r="44" spans="1:9" ht="12" customHeight="1" thickBot="1">
      <c r="A44" s="490" t="str">
        <f>IF('[1]CPTE RESULTAT 2015'!A43="","",'[1]CPTE RESULTAT 2015'!A43)</f>
        <v/>
      </c>
      <c r="B44" s="546">
        <f>IF(B6=0,0,('6- Compte de résultat 2015'!B43/'8-Périscolaire et Extrascolaire'!B6*'8-Périscolaire et Extrascolaire'!D6))</f>
        <v>0</v>
      </c>
      <c r="C44" s="476" t="str">
        <f>IF('[1]CPTE RESULTAT 2015'!C43="","",'[1]CPTE RESULTAT 2015'!C43)</f>
        <v/>
      </c>
      <c r="D44" s="546">
        <f>IF(D6=0,0,('6- Compte de résultat 2015'!D43/'8-Périscolaire et Extrascolaire'!B6*'8-Périscolaire et Extrascolaire'!D6))</f>
        <v>0</v>
      </c>
      <c r="E44" s="490" t="str">
        <f>IF('[1]CPTE RESULTAT 2015'!A43="","",'[1]CPTE RESULTAT 2015'!A43)</f>
        <v/>
      </c>
      <c r="F44" s="546">
        <f>IF(F6=0,0,('6- Compte de résultat 2015'!B43/'8-Périscolaire et Extrascolaire'!F6*'8-Périscolaire et Extrascolaire'!H6))</f>
        <v>0</v>
      </c>
      <c r="G44" s="480" t="str">
        <f>IF('[1]CPTE RESULTAT 2015'!C43="","",'[1]CPTE RESULTAT 2015'!C43)</f>
        <v/>
      </c>
      <c r="H44" s="546">
        <f>IF(H6=0,0,('6- Compte de résultat 2015'!D43/'8-Périscolaire et Extrascolaire'!F6*'8-Périscolaire et Extrascolaire'!H6))</f>
        <v>0</v>
      </c>
    </row>
    <row r="45" spans="1:9" ht="23.25" thickBot="1">
      <c r="A45" s="472" t="s">
        <v>210</v>
      </c>
      <c r="B45" s="474">
        <f>SUM(B46:B47)</f>
        <v>0</v>
      </c>
      <c r="C45" s="472" t="s">
        <v>211</v>
      </c>
      <c r="D45" s="474">
        <f>SUM(D46:D47)</f>
        <v>0</v>
      </c>
      <c r="E45" s="472" t="s">
        <v>210</v>
      </c>
      <c r="F45" s="474">
        <f>SUM(F46:F47)</f>
        <v>0</v>
      </c>
      <c r="G45" s="472" t="s">
        <v>211</v>
      </c>
      <c r="H45" s="474">
        <f>SUM(H46:H47)</f>
        <v>0</v>
      </c>
    </row>
    <row r="46" spans="1:9">
      <c r="A46" s="476" t="str">
        <f>IF('[1]CPTE RESULTAT 2015'!A45="","",'[1]CPTE RESULTAT 2015'!A45)</f>
        <v/>
      </c>
      <c r="B46" s="546">
        <f>IF(B6=0,0,('6- Compte de résultat 2015'!B45/'8-Périscolaire et Extrascolaire'!B6*'8-Périscolaire et Extrascolaire'!D6))</f>
        <v>0</v>
      </c>
      <c r="C46" s="476" t="str">
        <f>IF('[1]CPTE RESULTAT 2015'!C45="","",'[1]CPTE RESULTAT 2015'!C45)</f>
        <v/>
      </c>
      <c r="D46" s="546">
        <f>IF(D6=0,0,('6- Compte de résultat 2015'!D45/'8-Périscolaire et Extrascolaire'!B6*'8-Périscolaire et Extrascolaire'!D6))</f>
        <v>0</v>
      </c>
      <c r="E46" s="476" t="str">
        <f>IF('[1]CPTE RESULTAT 2015'!A45="","",'[1]CPTE RESULTAT 2015'!A45)</f>
        <v/>
      </c>
      <c r="F46" s="546">
        <f>IF(F6=0,0,('6- Compte de résultat 2015'!B45/'8-Périscolaire et Extrascolaire'!F6*'8-Périscolaire et Extrascolaire'!H6))</f>
        <v>0</v>
      </c>
      <c r="G46" s="480" t="str">
        <f>IF('[1]CPTE RESULTAT 2015'!C45="","",'[1]CPTE RESULTAT 2015'!C45)</f>
        <v/>
      </c>
      <c r="H46" s="546">
        <f>IF(H6=0,0,('6- Compte de résultat 2015'!D45/'8-Périscolaire et Extrascolaire'!F6*'8-Périscolaire et Extrascolaire'!H6))</f>
        <v>0</v>
      </c>
    </row>
    <row r="47" spans="1:9" ht="13.5" thickBot="1">
      <c r="A47" s="490" t="str">
        <f>IF('[1]CPTE RESULTAT 2015'!A46="","",'[1]CPTE RESULTAT 2015'!A46)</f>
        <v/>
      </c>
      <c r="B47" s="546">
        <f>IF(B6=0,0,('6- Compte de résultat 2015'!B46/'8-Périscolaire et Extrascolaire'!B6*'8-Périscolaire et Extrascolaire'!D6))</f>
        <v>0</v>
      </c>
      <c r="C47" s="476" t="str">
        <f>IF('[1]CPTE RESULTAT 2015'!C46="","",'[1]CPTE RESULTAT 2015'!C46)</f>
        <v/>
      </c>
      <c r="D47" s="546">
        <f>IF(D6=0,0,('6- Compte de résultat 2015'!D46/'8-Périscolaire et Extrascolaire'!B6*'8-Périscolaire et Extrascolaire'!D6))</f>
        <v>0</v>
      </c>
      <c r="E47" s="476" t="str">
        <f>IF('[1]CPTE RESULTAT 2015'!A46="","",'[1]CPTE RESULTAT 2015'!A46)</f>
        <v/>
      </c>
      <c r="F47" s="546">
        <f>IF(F6=0,0,('6- Compte de résultat 2015'!B46/'8-Périscolaire et Extrascolaire'!F6*'8-Périscolaire et Extrascolaire'!H6))</f>
        <v>0</v>
      </c>
      <c r="G47" s="480" t="str">
        <f>IF('[1]CPTE RESULTAT 2015'!C46="","",'[1]CPTE RESULTAT 2015'!C46)</f>
        <v/>
      </c>
      <c r="H47" s="546">
        <f>IF(H6=0,0,('6- Compte de résultat 2015'!D46/'8-Périscolaire et Extrascolaire'!F6*'8-Périscolaire et Extrascolaire'!H6))</f>
        <v>0</v>
      </c>
    </row>
    <row r="48" spans="1:9" ht="23.25" thickBot="1">
      <c r="A48" s="472" t="s">
        <v>212</v>
      </c>
      <c r="B48" s="474">
        <f>SUM(B49:B51)</f>
        <v>0</v>
      </c>
      <c r="C48" s="472" t="s">
        <v>213</v>
      </c>
      <c r="D48" s="474">
        <f>D49</f>
        <v>0</v>
      </c>
      <c r="E48" s="472" t="s">
        <v>212</v>
      </c>
      <c r="F48" s="474">
        <f>SUM(F49:F51)</f>
        <v>0</v>
      </c>
      <c r="G48" s="472" t="s">
        <v>213</v>
      </c>
      <c r="H48" s="474">
        <f>H49</f>
        <v>0</v>
      </c>
      <c r="I48" s="470"/>
    </row>
    <row r="49" spans="1:10" ht="13.5" thickBot="1">
      <c r="A49" s="476" t="s">
        <v>214</v>
      </c>
      <c r="B49" s="546">
        <f>IF(B6=0,0,('6- Compte de résultat 2015'!B48/'8-Périscolaire et Extrascolaire'!B6*'8-Périscolaire et Extrascolaire'!D6))</f>
        <v>0</v>
      </c>
      <c r="C49" s="535" t="str">
        <f>IF('[1]CPTE RESULTAT 2015'!C48="","",'[1]CPTE RESULTAT 2015'!C48)</f>
        <v/>
      </c>
      <c r="D49" s="549">
        <f>IF(D6=0,0,('6- Compte de résultat 2015'!D48/'8-Périscolaire et Extrascolaire'!B6*'8-Périscolaire et Extrascolaire'!D6))</f>
        <v>0</v>
      </c>
      <c r="E49" s="476" t="s">
        <v>214</v>
      </c>
      <c r="F49" s="546">
        <f>IF(F6=0,0,('6- Compte de résultat 2015'!B48/'8-Périscolaire et Extrascolaire'!F6*'8-Périscolaire et Extrascolaire'!H6))</f>
        <v>0</v>
      </c>
      <c r="G49" s="480" t="str">
        <f>IF('[1]CPTE RESULTAT 2015'!C48="","",'[1]CPTE RESULTAT 2015'!C48)</f>
        <v/>
      </c>
      <c r="H49" s="549">
        <f>IF(H6=0,0,('6- Compte de résultat 2015'!D48/'8-Périscolaire et Extrascolaire'!F6*'8-Périscolaire et Extrascolaire'!H6))</f>
        <v>0</v>
      </c>
      <c r="I49" s="470"/>
    </row>
    <row r="50" spans="1:10" ht="16.5" customHeight="1" thickBot="1">
      <c r="A50" s="480" t="s">
        <v>215</v>
      </c>
      <c r="B50" s="546">
        <f>IF(B6=0,0,('6- Compte de résultat 2015'!B49/'8-Périscolaire et Extrascolaire'!B6*'8-Périscolaire et Extrascolaire'!D6))</f>
        <v>0</v>
      </c>
      <c r="C50" s="472" t="s">
        <v>216</v>
      </c>
      <c r="D50" s="474">
        <f>D51</f>
        <v>0</v>
      </c>
      <c r="E50" s="480" t="s">
        <v>215</v>
      </c>
      <c r="F50" s="546">
        <f>IF(F6=0,0,('6- Compte de résultat 2015'!B49/'8-Périscolaire et Extrascolaire'!F6*'8-Périscolaire et Extrascolaire'!H6))</f>
        <v>0</v>
      </c>
      <c r="G50" s="472" t="s">
        <v>216</v>
      </c>
      <c r="H50" s="474">
        <f>H51</f>
        <v>0</v>
      </c>
      <c r="I50" s="470"/>
    </row>
    <row r="51" spans="1:10" ht="13.5" thickBot="1">
      <c r="A51" s="490" t="str">
        <f>IF('[1]CPTE RESULTAT 2015'!A50="","",'[1]CPTE RESULTAT 2015'!A50)</f>
        <v/>
      </c>
      <c r="B51" s="546">
        <f>IF(B6=0,0,('6- Compte de résultat 2015'!B50/'8-Périscolaire et Extrascolaire'!B6*'8-Périscolaire et Extrascolaire'!D6))</f>
        <v>0</v>
      </c>
      <c r="C51" s="535" t="str">
        <f>IF('[1]CPTE RESULTAT 2015'!C50="","",'[1]CPTE RESULTAT 2015'!C50)</f>
        <v/>
      </c>
      <c r="D51" s="549">
        <f>IF(D6=0,0,('6- Compte de résultat 2015'!D50/'8-Périscolaire et Extrascolaire'!B6*'8-Périscolaire et Extrascolaire'!D6))</f>
        <v>0</v>
      </c>
      <c r="E51" s="490" t="str">
        <f>IF('[1]CPTE RESULTAT 2015'!A50="","",'[1]CPTE RESULTAT 2015'!A50)</f>
        <v/>
      </c>
      <c r="F51" s="546">
        <f>IF(F6=0,0,('6- Compte de résultat 2015'!B50/'8-Périscolaire et Extrascolaire'!F6*'8-Périscolaire et Extrascolaire'!H6))</f>
        <v>0</v>
      </c>
      <c r="G51" s="480" t="str">
        <f>IF('[1]CPTE RESULTAT 2015'!C50="","",'[1]CPTE RESULTAT 2015'!C50)</f>
        <v/>
      </c>
      <c r="H51" s="549">
        <f>IF(H6=0,0,('6- Compte de résultat 2015'!D50/'8-Périscolaire et Extrascolaire'!F6*'8-Périscolaire et Extrascolaire'!H6))</f>
        <v>0</v>
      </c>
      <c r="I51" s="470"/>
    </row>
    <row r="52" spans="1:10" ht="24.75" customHeight="1" thickBot="1">
      <c r="A52" s="468" t="s">
        <v>217</v>
      </c>
      <c r="B52" s="469">
        <f>B48+B45+B41+B38+B33+B30+B22+B16+B8</f>
        <v>0</v>
      </c>
      <c r="C52" s="468" t="s">
        <v>218</v>
      </c>
      <c r="D52" s="469">
        <f>D50+D48+D45+D41+D38+D22+D8</f>
        <v>0</v>
      </c>
      <c r="E52" s="468" t="s">
        <v>217</v>
      </c>
      <c r="F52" s="469">
        <f>F48+F45+F41+F38+F33+F30+F22+F16+F8</f>
        <v>0</v>
      </c>
      <c r="G52" s="468" t="s">
        <v>218</v>
      </c>
      <c r="H52" s="469">
        <f>H50+H48+H45+H41+H38+H22+H8</f>
        <v>0</v>
      </c>
    </row>
    <row r="53" spans="1:10" ht="19.5" customHeight="1" thickBot="1">
      <c r="A53" s="873" t="s">
        <v>219</v>
      </c>
      <c r="B53" s="873"/>
      <c r="C53" s="873"/>
      <c r="D53" s="873"/>
      <c r="E53" s="873" t="s">
        <v>219</v>
      </c>
      <c r="F53" s="873"/>
      <c r="G53" s="873"/>
      <c r="H53" s="873"/>
      <c r="I53" s="501"/>
    </row>
    <row r="54" spans="1:10" ht="23.25" thickBot="1">
      <c r="A54" s="472" t="s">
        <v>220</v>
      </c>
      <c r="B54" s="537">
        <f>SUM(B55:B58)</f>
        <v>0</v>
      </c>
      <c r="C54" s="472" t="s">
        <v>221</v>
      </c>
      <c r="D54" s="537">
        <f>SUM(D55:D58)</f>
        <v>0</v>
      </c>
      <c r="E54" s="472" t="s">
        <v>220</v>
      </c>
      <c r="F54" s="537">
        <f>SUM(F55:F58)</f>
        <v>0</v>
      </c>
      <c r="G54" s="472" t="s">
        <v>221</v>
      </c>
      <c r="H54" s="537">
        <f>SUM(H55:H58)</f>
        <v>0</v>
      </c>
      <c r="I54" s="470"/>
    </row>
    <row r="55" spans="1:10">
      <c r="A55" s="476" t="s">
        <v>222</v>
      </c>
      <c r="B55" s="546">
        <f>IF(B6=0,0,('6- Compte de résultat 2015'!B54/'8-Périscolaire et Extrascolaire'!B6*'8-Périscolaire et Extrascolaire'!D6))</f>
        <v>0</v>
      </c>
      <c r="C55" s="476" t="s">
        <v>223</v>
      </c>
      <c r="D55" s="546">
        <f>IF(D6=0,0,('6- Compte de résultat 2015'!D54/'8-Périscolaire et Extrascolaire'!B6*'8-Périscolaire et Extrascolaire'!D6))</f>
        <v>0</v>
      </c>
      <c r="E55" s="476" t="s">
        <v>222</v>
      </c>
      <c r="F55" s="546">
        <f>IF(F6=0,0,('6- Compte de résultat 2015'!B54/'8-Périscolaire et Extrascolaire'!F6*'8-Périscolaire et Extrascolaire'!H6))</f>
        <v>0</v>
      </c>
      <c r="G55" s="476" t="s">
        <v>223</v>
      </c>
      <c r="H55" s="546">
        <f>IF(H6=0,0,('6- Compte de résultat 2015'!D54/'8-Périscolaire et Extrascolaire'!F6*'8-Périscolaire et Extrascolaire'!H6))</f>
        <v>0</v>
      </c>
      <c r="J55" s="501"/>
    </row>
    <row r="56" spans="1:10">
      <c r="A56" s="480" t="s">
        <v>224</v>
      </c>
      <c r="B56" s="546">
        <f>IF(B6=0,0,('6- Compte de résultat 2015'!B55/'8-Périscolaire et Extrascolaire'!B6*'8-Périscolaire et Extrascolaire'!D6))</f>
        <v>0</v>
      </c>
      <c r="C56" s="480" t="s">
        <v>225</v>
      </c>
      <c r="D56" s="546">
        <f>IF(D6=0,0,('6- Compte de résultat 2015'!D55/'8-Périscolaire et Extrascolaire'!B6*'8-Périscolaire et Extrascolaire'!D6))</f>
        <v>0</v>
      </c>
      <c r="E56" s="480" t="s">
        <v>224</v>
      </c>
      <c r="F56" s="546">
        <f>IF(F6=0,0,('6- Compte de résultat 2015'!B55/'8-Périscolaire et Extrascolaire'!F6*'8-Périscolaire et Extrascolaire'!H6))</f>
        <v>0</v>
      </c>
      <c r="G56" s="480" t="s">
        <v>225</v>
      </c>
      <c r="H56" s="546">
        <f>IF(H6=0,0,('6- Compte de résultat 2015'!D55/'8-Périscolaire et Extrascolaire'!F6*'8-Périscolaire et Extrascolaire'!H6))</f>
        <v>0</v>
      </c>
      <c r="I56" s="470"/>
    </row>
    <row r="57" spans="1:10">
      <c r="A57" s="480" t="s">
        <v>226</v>
      </c>
      <c r="B57" s="546">
        <f>IF(B6=0,0,('6- Compte de résultat 2015'!B56/'8-Périscolaire et Extrascolaire'!B6*'8-Périscolaire et Extrascolaire'!D6))</f>
        <v>0</v>
      </c>
      <c r="C57" s="480" t="s">
        <v>227</v>
      </c>
      <c r="D57" s="546">
        <f>IF(D6=0,0,('6- Compte de résultat 2015'!D56/'8-Périscolaire et Extrascolaire'!B6*'8-Périscolaire et Extrascolaire'!D6))</f>
        <v>0</v>
      </c>
      <c r="E57" s="480" t="s">
        <v>226</v>
      </c>
      <c r="F57" s="546">
        <f>IF(F6=0,0,('6- Compte de résultat 2015'!B56/'8-Périscolaire et Extrascolaire'!F6*'8-Périscolaire et Extrascolaire'!H6))</f>
        <v>0</v>
      </c>
      <c r="G57" s="480" t="s">
        <v>227</v>
      </c>
      <c r="H57" s="546">
        <f>IF(H6=0,0,('6- Compte de résultat 2015'!D56/'8-Périscolaire et Extrascolaire'!F6*'8-Périscolaire et Extrascolaire'!H6))</f>
        <v>0</v>
      </c>
      <c r="J57" s="470"/>
    </row>
    <row r="58" spans="1:10" ht="13.5" thickBot="1">
      <c r="A58" s="490" t="s">
        <v>228</v>
      </c>
      <c r="B58" s="546">
        <f>IF(B6=0,0,('6- Compte de résultat 2015'!B57/'8-Périscolaire et Extrascolaire'!B6*'8-Périscolaire et Extrascolaire'!D6))</f>
        <v>0</v>
      </c>
      <c r="C58" s="490" t="s">
        <v>228</v>
      </c>
      <c r="D58" s="546">
        <f>IF(D6=0,0,('6- Compte de résultat 2015'!D57/'8-Périscolaire et Extrascolaire'!B6*'8-Périscolaire et Extrascolaire'!D6))</f>
        <v>0</v>
      </c>
      <c r="E58" s="490" t="s">
        <v>228</v>
      </c>
      <c r="F58" s="546">
        <f>IF(F6=0,0,('6- Compte de résultat 2015'!B57/'8-Périscolaire et Extrascolaire'!F6*'8-Périscolaire et Extrascolaire'!H6))</f>
        <v>0</v>
      </c>
      <c r="G58" s="490" t="s">
        <v>228</v>
      </c>
      <c r="H58" s="546">
        <f>IF(H6=0,0,('6- Compte de résultat 2015'!D57/'8-Périscolaire et Extrascolaire'!F6*'8-Périscolaire et Extrascolaire'!H6))</f>
        <v>0</v>
      </c>
      <c r="I58" s="470"/>
      <c r="J58" s="470"/>
    </row>
    <row r="59" spans="1:10">
      <c r="A59" s="874" t="s">
        <v>229</v>
      </c>
      <c r="B59" s="876">
        <f>B52+B55+B56+B57+B58</f>
        <v>0</v>
      </c>
      <c r="C59" s="874" t="s">
        <v>230</v>
      </c>
      <c r="D59" s="876">
        <f>D52+D55+D56+D57+D58</f>
        <v>0</v>
      </c>
      <c r="E59" s="874" t="s">
        <v>229</v>
      </c>
      <c r="F59" s="876">
        <f>F52+F55+F56+F57+F58</f>
        <v>0</v>
      </c>
      <c r="G59" s="874" t="s">
        <v>230</v>
      </c>
      <c r="H59" s="876">
        <f>H52+H55+H56+H57+H58</f>
        <v>0</v>
      </c>
    </row>
    <row r="60" spans="1:10" ht="12" customHeight="1" thickBot="1">
      <c r="A60" s="875"/>
      <c r="B60" s="877"/>
      <c r="C60" s="875"/>
      <c r="D60" s="877"/>
      <c r="E60" s="875"/>
      <c r="F60" s="877"/>
      <c r="G60" s="875"/>
      <c r="H60" s="877"/>
      <c r="I60" s="470"/>
      <c r="J60" s="470"/>
    </row>
  </sheetData>
  <sheetProtection password="C3A6" sheet="1" objects="1" scenarios="1"/>
  <protectedRanges>
    <protectedRange password="EBB0" sqref="B31:B32 F31:F32" name="Plage5"/>
    <protectedRange password="EBB0" sqref="B17:B51 F17:F51" name="Plage3"/>
    <protectedRange password="EBB0" sqref="B9:B15 F9:F15" name="Plage1"/>
    <protectedRange password="EBB0" sqref="D23:D37 H23:H37" name="Plage4"/>
    <protectedRange password="EBB0" sqref="D52 H52" name="Plage3_1"/>
    <protectedRange password="EBB0" sqref="D9:D21 H9:H21" name="Plage2"/>
    <protectedRange password="EBB0" sqref="B52 F52" name="Plage3_2"/>
    <protectedRange password="EBB0" sqref="D59:D60 H59:H60 B54:B60 F54:F60" name="Plage3_3"/>
    <protectedRange password="EBB0" sqref="B53 F53" name="Plage3_4"/>
  </protectedRanges>
  <mergeCells count="20">
    <mergeCell ref="A1:B2"/>
    <mergeCell ref="E1:F2"/>
    <mergeCell ref="A3:B3"/>
    <mergeCell ref="E3:F3"/>
    <mergeCell ref="A4:B5"/>
    <mergeCell ref="C4:C5"/>
    <mergeCell ref="D4:D5"/>
    <mergeCell ref="E4:F5"/>
    <mergeCell ref="G59:G60"/>
    <mergeCell ref="H59:H60"/>
    <mergeCell ref="G4:G5"/>
    <mergeCell ref="H4:H5"/>
    <mergeCell ref="A53:D53"/>
    <mergeCell ref="E53:H53"/>
    <mergeCell ref="A59:A60"/>
    <mergeCell ref="B59:B60"/>
    <mergeCell ref="C59:C60"/>
    <mergeCell ref="D59:D60"/>
    <mergeCell ref="E59:E60"/>
    <mergeCell ref="F59:F60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  <colBreaks count="1" manualBreakCount="1">
    <brk id="4" max="59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1265" r:id="rId4">
          <objectPr defaultSize="0" autoPict="0" r:id="rId5">
            <anchor moveWithCells="1" sizeWithCells="1">
              <from>
                <xdr:col>0</xdr:col>
                <xdr:colOff>190500</xdr:colOff>
                <xdr:row>0</xdr:row>
                <xdr:rowOff>28575</xdr:rowOff>
              </from>
              <to>
                <xdr:col>0</xdr:col>
                <xdr:colOff>752475</xdr:colOff>
                <xdr:row>5</xdr:row>
                <xdr:rowOff>114300</xdr:rowOff>
              </to>
            </anchor>
          </objectPr>
        </oleObject>
      </mc:Choice>
      <mc:Fallback>
        <oleObject progId="Word.Picture.8" shapeId="11265" r:id="rId4"/>
      </mc:Fallback>
    </mc:AlternateContent>
    <mc:AlternateContent xmlns:mc="http://schemas.openxmlformats.org/markup-compatibility/2006">
      <mc:Choice Requires="x14">
        <oleObject progId="Word.Picture.8" shapeId="11266" r:id="rId6">
          <objectPr defaultSize="0" autoPict="0" r:id="rId7">
            <anchor moveWithCells="1" sizeWithCells="1">
              <from>
                <xdr:col>4</xdr:col>
                <xdr:colOff>142875</xdr:colOff>
                <xdr:row>0</xdr:row>
                <xdr:rowOff>38100</xdr:rowOff>
              </from>
              <to>
                <xdr:col>4</xdr:col>
                <xdr:colOff>762000</xdr:colOff>
                <xdr:row>5</xdr:row>
                <xdr:rowOff>104775</xdr:rowOff>
              </to>
            </anchor>
          </objectPr>
        </oleObject>
      </mc:Choice>
      <mc:Fallback>
        <oleObject progId="Word.Picture.8" shapeId="11266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3"/>
  <sheetViews>
    <sheetView showGridLines="0" zoomScaleNormal="100" workbookViewId="0">
      <selection activeCell="T11" sqref="T11"/>
    </sheetView>
  </sheetViews>
  <sheetFormatPr baseColWidth="10" defaultRowHeight="15"/>
  <cols>
    <col min="1" max="1" width="15.85546875" customWidth="1"/>
    <col min="2" max="2" width="17.7109375" customWidth="1"/>
    <col min="3" max="10" width="11.28515625" customWidth="1"/>
    <col min="11" max="11" width="13.7109375" customWidth="1"/>
    <col min="12" max="17" width="13.85546875" customWidth="1"/>
    <col min="18" max="24" width="11.42578125" style="624" customWidth="1"/>
  </cols>
  <sheetData>
    <row r="1" spans="1:25" ht="31.5" customHeight="1">
      <c r="A1" s="120"/>
      <c r="B1" s="660" t="s">
        <v>135</v>
      </c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2"/>
      <c r="R1" s="618"/>
      <c r="S1" s="618"/>
      <c r="T1" s="618"/>
      <c r="U1" s="618"/>
      <c r="V1" s="618"/>
      <c r="W1" s="619"/>
      <c r="X1" s="619"/>
      <c r="Y1" s="7"/>
    </row>
    <row r="2" spans="1:25" ht="31.5" customHeight="1">
      <c r="A2" s="121"/>
      <c r="B2" s="663" t="s">
        <v>72</v>
      </c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904"/>
      <c r="R2" s="606"/>
      <c r="S2" s="606"/>
      <c r="T2" s="606"/>
      <c r="U2" s="606"/>
      <c r="V2" s="606"/>
      <c r="W2" s="619"/>
      <c r="X2" s="619"/>
      <c r="Y2" s="7"/>
    </row>
    <row r="3" spans="1:25" ht="11.45" customHeight="1">
      <c r="A3" s="121"/>
      <c r="B3" s="905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7"/>
      <c r="R3" s="606"/>
      <c r="S3" s="606"/>
      <c r="T3" s="606"/>
      <c r="U3" s="606"/>
      <c r="V3" s="606"/>
      <c r="W3" s="619"/>
      <c r="X3" s="619"/>
      <c r="Y3" s="7"/>
    </row>
    <row r="4" spans="1:25" ht="11.4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R4" s="620"/>
      <c r="S4" s="620"/>
      <c r="T4" s="620"/>
      <c r="U4" s="620"/>
      <c r="V4" s="620"/>
      <c r="W4" s="36"/>
      <c r="X4" s="36"/>
      <c r="Y4" s="2"/>
    </row>
    <row r="5" spans="1:25" ht="24.95" customHeight="1">
      <c r="A5" s="2"/>
      <c r="B5" s="2"/>
      <c r="C5" s="11" t="s">
        <v>73</v>
      </c>
      <c r="D5" s="12"/>
      <c r="E5" s="12"/>
      <c r="F5" s="12"/>
      <c r="G5" s="12"/>
      <c r="H5" s="2"/>
      <c r="I5" s="12"/>
      <c r="J5" s="13"/>
      <c r="K5" s="13"/>
      <c r="L5" s="13"/>
      <c r="M5" s="13"/>
      <c r="N5" s="13"/>
      <c r="O5" s="13"/>
      <c r="R5" s="621"/>
      <c r="S5" s="621"/>
      <c r="T5" s="615"/>
      <c r="U5" s="615"/>
      <c r="V5" s="615"/>
      <c r="W5" s="607"/>
      <c r="X5" s="607"/>
      <c r="Y5" s="2"/>
    </row>
    <row r="6" spans="1:25" ht="24.95" customHeight="1">
      <c r="A6" s="2"/>
      <c r="B6" s="2"/>
      <c r="C6" s="649" t="s">
        <v>1</v>
      </c>
      <c r="D6" s="651"/>
      <c r="E6" s="908" t="str">
        <f>+'1- Identification'!F8</f>
        <v>ACC Périscolaire Chablisien</v>
      </c>
      <c r="F6" s="908"/>
      <c r="G6" s="908"/>
      <c r="H6" s="908"/>
      <c r="I6" s="130"/>
      <c r="J6" s="636"/>
      <c r="K6" s="636"/>
      <c r="L6" s="909"/>
      <c r="M6" s="909"/>
      <c r="N6" s="909"/>
      <c r="O6" s="909"/>
      <c r="R6" s="622"/>
      <c r="S6" s="607"/>
      <c r="T6" s="607"/>
      <c r="U6" s="607"/>
      <c r="V6" s="607"/>
      <c r="W6" s="607"/>
      <c r="X6" s="607"/>
      <c r="Y6" s="2"/>
    </row>
    <row r="7" spans="1:25" ht="24.95" customHeight="1">
      <c r="A7" s="2"/>
      <c r="B7" s="2"/>
      <c r="C7" s="813" t="s">
        <v>140</v>
      </c>
      <c r="D7" s="814"/>
      <c r="E7" s="908">
        <f>+'1- Identification'!F9</f>
        <v>0</v>
      </c>
      <c r="F7" s="908"/>
      <c r="G7" s="908"/>
      <c r="H7" s="908"/>
      <c r="I7" s="130"/>
      <c r="J7" s="631" t="s">
        <v>3</v>
      </c>
      <c r="K7" s="631"/>
      <c r="L7" s="910">
        <f ca="1">+'1- Identification'!N9</f>
        <v>42437</v>
      </c>
      <c r="M7" s="910"/>
      <c r="N7" s="910"/>
      <c r="O7" s="910"/>
      <c r="R7" s="615"/>
      <c r="S7" s="607"/>
      <c r="T7" s="607"/>
      <c r="U7" s="607"/>
      <c r="V7" s="607"/>
      <c r="W7" s="607"/>
      <c r="X7" s="607"/>
      <c r="Y7" s="2"/>
    </row>
    <row r="8" spans="1:25" ht="24.95" customHeight="1">
      <c r="A8" s="2"/>
      <c r="B8" s="2"/>
      <c r="C8" s="649" t="s">
        <v>2</v>
      </c>
      <c r="D8" s="651"/>
      <c r="E8" s="908">
        <f>+'1- Identification'!F10</f>
        <v>0</v>
      </c>
      <c r="F8" s="908"/>
      <c r="G8" s="908"/>
      <c r="H8" s="908"/>
      <c r="I8" s="130"/>
      <c r="J8" s="911" t="s">
        <v>8</v>
      </c>
      <c r="K8" s="912"/>
      <c r="L8" s="917">
        <f>+'1- Identification'!N10</f>
        <v>0</v>
      </c>
      <c r="M8" s="918"/>
      <c r="N8" s="918"/>
      <c r="O8" s="919"/>
      <c r="R8" s="615"/>
      <c r="S8" s="607"/>
      <c r="T8" s="607"/>
      <c r="U8" s="607"/>
      <c r="V8" s="607"/>
      <c r="W8" s="607"/>
      <c r="X8" s="607"/>
      <c r="Y8" s="2"/>
    </row>
    <row r="9" spans="1:25" ht="24.95" customHeight="1">
      <c r="A9" s="2"/>
      <c r="B9" s="2"/>
      <c r="C9" s="748" t="s">
        <v>9</v>
      </c>
      <c r="D9" s="749"/>
      <c r="E9" s="926">
        <f>+'1- Identification'!F11</f>
        <v>0</v>
      </c>
      <c r="F9" s="926"/>
      <c r="G9" s="926"/>
      <c r="H9" s="926"/>
      <c r="I9" s="131"/>
      <c r="J9" s="913"/>
      <c r="K9" s="914"/>
      <c r="L9" s="920"/>
      <c r="M9" s="921"/>
      <c r="N9" s="921"/>
      <c r="O9" s="922"/>
      <c r="R9" s="615"/>
      <c r="S9" s="607"/>
      <c r="T9" s="607"/>
      <c r="U9" s="607"/>
      <c r="V9" s="607"/>
      <c r="W9" s="607"/>
      <c r="X9" s="607"/>
      <c r="Y9" s="2"/>
    </row>
    <row r="10" spans="1:25" ht="24.95" customHeight="1">
      <c r="A10" s="2"/>
      <c r="B10" s="2"/>
      <c r="C10" s="748" t="s">
        <v>10</v>
      </c>
      <c r="D10" s="749"/>
      <c r="E10" s="908">
        <f>+'1- Identification'!F12</f>
        <v>201500075</v>
      </c>
      <c r="F10" s="908"/>
      <c r="G10" s="908"/>
      <c r="H10" s="908"/>
      <c r="I10" s="130"/>
      <c r="J10" s="915"/>
      <c r="K10" s="916"/>
      <c r="L10" s="923"/>
      <c r="M10" s="924"/>
      <c r="N10" s="924"/>
      <c r="O10" s="925"/>
      <c r="R10" s="615"/>
      <c r="S10" s="607"/>
      <c r="T10" s="607"/>
      <c r="U10" s="607"/>
      <c r="V10" s="607"/>
      <c r="W10" s="607"/>
      <c r="X10" s="607"/>
      <c r="Y10" s="2"/>
    </row>
    <row r="11" spans="1:25" ht="24.95" customHeight="1">
      <c r="A11" s="2"/>
      <c r="B11" s="2"/>
      <c r="C11" s="748" t="s">
        <v>11</v>
      </c>
      <c r="D11" s="749"/>
      <c r="E11" s="908">
        <f>+'1- Identification'!F13</f>
        <v>0</v>
      </c>
      <c r="F11" s="908"/>
      <c r="G11" s="908"/>
      <c r="H11" s="908"/>
      <c r="I11" s="132"/>
      <c r="J11" s="133"/>
      <c r="K11" s="134"/>
      <c r="L11" s="134"/>
      <c r="M11" s="134"/>
      <c r="N11" s="134"/>
      <c r="O11" s="134"/>
      <c r="R11" s="615"/>
      <c r="S11" s="615"/>
      <c r="T11" s="615"/>
      <c r="U11" s="615"/>
      <c r="V11" s="615"/>
      <c r="W11" s="607"/>
      <c r="X11" s="607"/>
      <c r="Y11" s="2"/>
    </row>
    <row r="12" spans="1:25" ht="24.95" customHeight="1" thickBot="1">
      <c r="A12" s="2"/>
      <c r="B12" s="2"/>
      <c r="C12" s="125"/>
      <c r="D12" s="73"/>
      <c r="E12" s="73"/>
      <c r="F12" s="73"/>
      <c r="G12" s="73"/>
      <c r="H12" s="73"/>
      <c r="I12" s="73"/>
      <c r="J12" s="135"/>
      <c r="K12" s="136"/>
      <c r="L12" s="136"/>
      <c r="M12" s="136"/>
      <c r="N12" s="136"/>
      <c r="O12" s="134"/>
      <c r="R12" s="615"/>
      <c r="S12" s="615"/>
      <c r="T12" s="615"/>
      <c r="U12" s="615"/>
      <c r="V12" s="615"/>
      <c r="W12" s="607"/>
      <c r="X12" s="607"/>
      <c r="Y12" s="2"/>
    </row>
    <row r="13" spans="1:25" ht="37.5" customHeight="1" thickBot="1">
      <c r="A13" s="2"/>
      <c r="B13" s="13"/>
      <c r="C13" s="930" t="s">
        <v>82</v>
      </c>
      <c r="D13" s="931"/>
      <c r="E13" s="931"/>
      <c r="F13" s="931"/>
      <c r="G13" s="931"/>
      <c r="H13" s="932"/>
      <c r="I13" s="137"/>
      <c r="J13" s="927" t="s">
        <v>25</v>
      </c>
      <c r="K13" s="928"/>
      <c r="L13" s="928"/>
      <c r="M13" s="928"/>
      <c r="N13" s="929"/>
      <c r="O13" s="187"/>
      <c r="R13" s="607"/>
      <c r="S13" s="607"/>
      <c r="T13" s="607"/>
      <c r="U13" s="607"/>
      <c r="V13" s="607"/>
      <c r="W13" s="607"/>
      <c r="X13" s="607"/>
      <c r="Y13" s="2"/>
    </row>
    <row r="14" spans="1:25" ht="41.45" customHeight="1">
      <c r="A14" s="2"/>
      <c r="B14" s="933" t="s">
        <v>26</v>
      </c>
      <c r="C14" s="935" t="s">
        <v>83</v>
      </c>
      <c r="D14" s="935"/>
      <c r="E14" s="935"/>
      <c r="F14" s="935"/>
      <c r="G14" s="935"/>
      <c r="H14" s="936"/>
      <c r="I14" s="138"/>
      <c r="J14" s="139" t="s">
        <v>76</v>
      </c>
      <c r="K14" s="140" t="s">
        <v>34</v>
      </c>
      <c r="L14" s="937" t="s">
        <v>77</v>
      </c>
      <c r="M14" s="937" t="s">
        <v>78</v>
      </c>
      <c r="N14" s="939" t="s">
        <v>84</v>
      </c>
      <c r="R14" s="604" t="s">
        <v>118</v>
      </c>
      <c r="S14" s="607"/>
      <c r="T14" s="607"/>
      <c r="U14" s="607"/>
      <c r="V14" s="607"/>
      <c r="W14" s="607"/>
      <c r="X14" s="607"/>
      <c r="Y14" s="2"/>
    </row>
    <row r="15" spans="1:25" ht="105.75" customHeight="1" thickBot="1">
      <c r="A15" s="98"/>
      <c r="B15" s="934"/>
      <c r="C15" s="211" t="s">
        <v>85</v>
      </c>
      <c r="D15" s="123" t="s">
        <v>86</v>
      </c>
      <c r="E15" s="122" t="s">
        <v>87</v>
      </c>
      <c r="F15" s="123" t="s">
        <v>88</v>
      </c>
      <c r="G15" s="122" t="s">
        <v>89</v>
      </c>
      <c r="H15" s="123" t="s">
        <v>90</v>
      </c>
      <c r="I15" s="123" t="s">
        <v>91</v>
      </c>
      <c r="J15" s="141" t="s">
        <v>41</v>
      </c>
      <c r="K15" s="142" t="s">
        <v>45</v>
      </c>
      <c r="L15" s="938"/>
      <c r="M15" s="938"/>
      <c r="N15" s="940"/>
      <c r="R15" s="617"/>
      <c r="S15" s="617"/>
      <c r="T15" s="617"/>
      <c r="U15" s="617"/>
      <c r="V15" s="617"/>
      <c r="W15" s="617"/>
      <c r="X15" s="617"/>
      <c r="Y15" s="98"/>
    </row>
    <row r="16" spans="1:25" ht="17.100000000000001" customHeight="1">
      <c r="A16" s="2"/>
      <c r="B16" s="124" t="s">
        <v>47</v>
      </c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R16" s="607"/>
      <c r="S16" s="607"/>
      <c r="T16" s="607"/>
      <c r="U16" s="607"/>
      <c r="V16" s="607"/>
      <c r="W16" s="607"/>
      <c r="X16" s="607"/>
      <c r="Y16" s="2"/>
    </row>
    <row r="17" spans="1:25" ht="23.1" customHeight="1">
      <c r="A17" s="2"/>
      <c r="B17" s="126" t="s">
        <v>48</v>
      </c>
      <c r="C17" s="322"/>
      <c r="D17" s="323"/>
      <c r="E17" s="324"/>
      <c r="F17" s="323"/>
      <c r="G17" s="325">
        <f>'5- Récapitulatif'!I17</f>
        <v>0</v>
      </c>
      <c r="H17" s="326">
        <f>'5- Récapitulatif'!J17</f>
        <v>0</v>
      </c>
      <c r="I17" s="326">
        <f>'5- Récapitulatif'!K17</f>
        <v>0</v>
      </c>
      <c r="J17" s="327">
        <f>'5- Récapitulatif'!L17</f>
        <v>0</v>
      </c>
      <c r="K17" s="327">
        <f>'5- Récapitulatif'!M17</f>
        <v>0</v>
      </c>
      <c r="L17" s="328">
        <f>IF(G17=0,0,IF(K17=0,0,G17/K17))</f>
        <v>0</v>
      </c>
      <c r="M17" s="328">
        <f>IF(H17=0,0,IF(K17=0,0,H17/K17))</f>
        <v>0</v>
      </c>
      <c r="N17" s="328">
        <f>IF(I17=0,0,IF(K17=0,0,I17/K17))</f>
        <v>0</v>
      </c>
      <c r="R17" s="607" t="s">
        <v>106</v>
      </c>
      <c r="S17" s="607" t="s">
        <v>107</v>
      </c>
      <c r="T17" s="607" t="s">
        <v>108</v>
      </c>
      <c r="U17" s="607" t="s">
        <v>109</v>
      </c>
      <c r="V17" s="607" t="s">
        <v>127</v>
      </c>
      <c r="W17" s="607" t="s">
        <v>92</v>
      </c>
      <c r="X17" s="607" t="s">
        <v>93</v>
      </c>
      <c r="Y17" s="2"/>
    </row>
    <row r="18" spans="1:25" ht="23.1" customHeight="1">
      <c r="A18" s="2"/>
      <c r="B18" s="126" t="s">
        <v>49</v>
      </c>
      <c r="C18" s="400">
        <f>IF('2-  enfants de moins de 6 ans'!Q19=0,0,(('2-  enfants de moins de 6 ans'!E19+'2-  enfants de moins de 6 ans'!G19+'2-  enfants de moins de 6 ans'!I19)/'2-  enfants de moins de 6 ans'!Q19)*('2-  enfants de moins de 6 ans'!Q19+0.5))</f>
        <v>0</v>
      </c>
      <c r="D18" s="399">
        <f>IF('2-  enfants de moins de 6 ans'!Q19=0,0,(('2-  enfants de moins de 6 ans'!F19+'2-  enfants de moins de 6 ans'!H19+'2-  enfants de moins de 6 ans'!J19)/'2-  enfants de moins de 6 ans'!Q19)*('2-  enfants de moins de 6 ans'!Q19+0.5))</f>
        <v>0</v>
      </c>
      <c r="E18" s="329">
        <f>+R18+S18</f>
        <v>0</v>
      </c>
      <c r="F18" s="330">
        <f>+T18+U18</f>
        <v>0</v>
      </c>
      <c r="G18" s="325">
        <f>+C18+E18</f>
        <v>0</v>
      </c>
      <c r="H18" s="326">
        <f>+D18+F18</f>
        <v>0</v>
      </c>
      <c r="I18" s="326">
        <f>+V18+W18+X18</f>
        <v>0</v>
      </c>
      <c r="J18" s="327">
        <f>'5- Récapitulatif'!L18</f>
        <v>0</v>
      </c>
      <c r="K18" s="327">
        <f>+('2-  enfants de moins de 6 ans'!N19*'2-  enfants de moins de 6 ans'!P19*'2-  enfants de moins de 6 ans'!S19*('2-  enfants de moins de 6 ans'!Q19+0.5))+('3- enfants de 6 à 12 ans'!N19*'3- enfants de 6 à 12 ans'!P19*('3- enfants de 6 à 12 ans'!Q19+0.5)*'3- enfants de 6 à 12 ans'!S19)+('4- enfants de 12 à 17 ans'!N19*'4- enfants de 12 à 17 ans'!P19*('4- enfants de 12 à 17 ans'!Q19+0.5)*'4- enfants de 12 à 17 ans'!S19)</f>
        <v>0</v>
      </c>
      <c r="L18" s="328">
        <f>IF(G18=0,0,IF(K18=0,0,G18/K18))</f>
        <v>0</v>
      </c>
      <c r="M18" s="328">
        <f>IF(H18=0,0,IF(K18=0,0,H18/K18))</f>
        <v>0</v>
      </c>
      <c r="N18" s="328">
        <f>IF(I18=0,0,IF(K18=0,0,I18/K18))</f>
        <v>0</v>
      </c>
      <c r="O18" s="411"/>
      <c r="P18" s="411"/>
      <c r="Q18" s="411"/>
      <c r="R18" s="607">
        <f>IF('3- enfants de 6 à 12 ans'!Q19=0,0,(('3- enfants de 6 à 12 ans'!E19+'3- enfants de 6 à 12 ans'!G19+'3- enfants de 6 à 12 ans'!I19)/'3- enfants de 6 à 12 ans'!Q19)*('3- enfants de 6 à 12 ans'!Q19+0.5))</f>
        <v>0</v>
      </c>
      <c r="S18" s="607">
        <f>IF('4- enfants de 12 à 17 ans'!Q19=0,0,(('4- enfants de 12 à 17 ans'!E19+'4- enfants de 12 à 17 ans'!G19+'4- enfants de 12 à 17 ans'!I19)/'4- enfants de 12 à 17 ans'!Q19)*('4- enfants de 12 à 17 ans'!Q19+0.5))</f>
        <v>0</v>
      </c>
      <c r="T18" s="607">
        <f>IF('3- enfants de 6 à 12 ans'!Q19=0,0,(('3- enfants de 6 à 12 ans'!F19+'3- enfants de 6 à 12 ans'!H19+'3- enfants de 6 à 12 ans'!J19)/'3- enfants de 6 à 12 ans'!Q19)*('3- enfants de 6 à 12 ans'!Q19+0.5))</f>
        <v>0</v>
      </c>
      <c r="U18" s="607">
        <f>IF('4- enfants de 12 à 17 ans'!Q19=0,0,(('4- enfants de 12 à 17 ans'!F19+'4- enfants de 12 à 17 ans'!H19+'4- enfants de 12 à 17 ans'!J19)/'4- enfants de 12 à 17 ans'!Q19)*('4- enfants de 12 à 17 ans'!Q19+0.5))</f>
        <v>0</v>
      </c>
      <c r="V18" s="607">
        <f>IF('2-  enfants de moins de 6 ans'!Q19=0,0,(('2-  enfants de moins de 6 ans'!K19+'2-  enfants de moins de 6 ans'!L19)/'2-  enfants de moins de 6 ans'!Q19)*('2-  enfants de moins de 6 ans'!Q19+0.5))</f>
        <v>0</v>
      </c>
      <c r="W18" s="623">
        <f>IF('3- enfants de 6 à 12 ans'!Q19=0,0,(('3- enfants de 6 à 12 ans'!K19+'3- enfants de 6 à 12 ans'!L19)/'3- enfants de 6 à 12 ans'!Q19)*('3- enfants de 6 à 12 ans'!Q19+0.5))</f>
        <v>0</v>
      </c>
      <c r="X18" s="607">
        <f>IF('4- enfants de 12 à 17 ans'!Q19=0,0,(('4- enfants de 12 à 17 ans'!K19+'4- enfants de 12 à 17 ans'!L19)/'4- enfants de 12 à 17 ans'!Q19)*('4- enfants de 12 à 17 ans'!Q19+0.5))</f>
        <v>0</v>
      </c>
      <c r="Y18" s="2"/>
    </row>
    <row r="19" spans="1:25" ht="23.1" customHeight="1" thickBot="1">
      <c r="A19" s="2"/>
      <c r="B19" s="126" t="s">
        <v>50</v>
      </c>
      <c r="C19" s="322"/>
      <c r="D19" s="323"/>
      <c r="E19" s="331"/>
      <c r="F19" s="323"/>
      <c r="G19" s="332">
        <f>'5- Récapitulatif'!I19</f>
        <v>0</v>
      </c>
      <c r="H19" s="333">
        <f>'5- Récapitulatif'!J19</f>
        <v>0</v>
      </c>
      <c r="I19" s="333">
        <f>'5- Récapitulatif'!K19</f>
        <v>0</v>
      </c>
      <c r="J19" s="327">
        <f>'5- Récapitulatif'!L19</f>
        <v>0</v>
      </c>
      <c r="K19" s="334">
        <f>'5- Récapitulatif'!M19</f>
        <v>0</v>
      </c>
      <c r="L19" s="335">
        <f>IF(G19=0,0,IF(K19=0,0,G19/K19))</f>
        <v>0</v>
      </c>
      <c r="M19" s="335">
        <f>IF(H19=0,0,IF(K19=0,0,H19/K19))</f>
        <v>0</v>
      </c>
      <c r="N19" s="335">
        <f>IF(I19=0,0,IF(K19=0,0,I19/K19))</f>
        <v>0</v>
      </c>
      <c r="R19" s="607"/>
      <c r="S19" s="607"/>
      <c r="T19" s="607"/>
      <c r="U19" s="607"/>
      <c r="V19" s="607"/>
      <c r="W19" s="607"/>
      <c r="X19" s="607"/>
      <c r="Y19" s="2"/>
    </row>
    <row r="20" spans="1:25" ht="25.5" customHeight="1" thickBot="1">
      <c r="A20" s="2"/>
      <c r="B20" s="127" t="s">
        <v>51</v>
      </c>
      <c r="C20" s="336"/>
      <c r="D20" s="336"/>
      <c r="E20" s="336"/>
      <c r="F20" s="336"/>
      <c r="G20" s="337">
        <f>+G17+G18+G19</f>
        <v>0</v>
      </c>
      <c r="H20" s="338">
        <f>+H17+H18+H19</f>
        <v>0</v>
      </c>
      <c r="I20" s="338">
        <f>+I17+I18+I19</f>
        <v>0</v>
      </c>
      <c r="J20" s="339"/>
      <c r="K20" s="340">
        <f>SUM(K17:K19)</f>
        <v>0</v>
      </c>
      <c r="L20" s="341">
        <f>IF(G20=0,0,IF(K20=0,0,G20/K20))</f>
        <v>0</v>
      </c>
      <c r="M20" s="341">
        <f>IF(H20=0,0,IF(K20=0,0,H20/K20))</f>
        <v>0</v>
      </c>
      <c r="N20" s="341">
        <f>IF(I20=0,0,IF(K20=0,0,I20/K20))</f>
        <v>0</v>
      </c>
    </row>
    <row r="21" spans="1:25" ht="17.100000000000001" customHeight="1">
      <c r="A21" s="98"/>
      <c r="B21" s="124" t="s">
        <v>52</v>
      </c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</row>
    <row r="22" spans="1:25" ht="23.1" customHeight="1">
      <c r="A22" s="2"/>
      <c r="B22" s="126" t="s">
        <v>54</v>
      </c>
      <c r="C22" s="322"/>
      <c r="D22" s="323"/>
      <c r="E22" s="343"/>
      <c r="F22" s="343"/>
      <c r="G22" s="213">
        <f>'5- Récapitulatif'!I22</f>
        <v>0</v>
      </c>
      <c r="H22" s="330">
        <f>'5- Récapitulatif'!J22</f>
        <v>0</v>
      </c>
      <c r="I22" s="330">
        <f>'5- Récapitulatif'!K22</f>
        <v>0</v>
      </c>
      <c r="J22" s="327">
        <f>'5- Récapitulatif'!L22</f>
        <v>0</v>
      </c>
      <c r="K22" s="344">
        <f>'5- Récapitulatif'!M22</f>
        <v>0</v>
      </c>
      <c r="L22" s="335">
        <f>IF(G22=0,0,IF(K22=0,0,G22/K22))</f>
        <v>0</v>
      </c>
      <c r="M22" s="328">
        <f>IF(H22=0,0,IF(K22=0,0,H22/K22))</f>
        <v>0</v>
      </c>
      <c r="N22" s="328">
        <f>IF(I22=0,0,IF(K22=0,0,I22/K22))</f>
        <v>0</v>
      </c>
    </row>
    <row r="23" spans="1:25" ht="23.1" customHeight="1">
      <c r="A23" s="2"/>
      <c r="B23" s="126" t="s">
        <v>55</v>
      </c>
      <c r="C23" s="322"/>
      <c r="D23" s="323"/>
      <c r="E23" s="343"/>
      <c r="F23" s="343"/>
      <c r="G23" s="213">
        <f>'5- Récapitulatif'!I23</f>
        <v>0</v>
      </c>
      <c r="H23" s="330">
        <f>'5- Récapitulatif'!J23</f>
        <v>0</v>
      </c>
      <c r="I23" s="330">
        <f>'5- Récapitulatif'!K23</f>
        <v>0</v>
      </c>
      <c r="J23" s="327">
        <f>'5- Récapitulatif'!L23</f>
        <v>0</v>
      </c>
      <c r="K23" s="344">
        <f>'5- Récapitulatif'!M23</f>
        <v>0</v>
      </c>
      <c r="L23" s="335">
        <f>IF(G23=0,0,IF(K23=0,0,G23/K23))</f>
        <v>0</v>
      </c>
      <c r="M23" s="328">
        <f>IF(H23=0,0,IF(K23=0,0,H23/K23))</f>
        <v>0</v>
      </c>
      <c r="N23" s="328">
        <f>IF(I23=0,0,IF(K23=0,0,I23/K23))</f>
        <v>0</v>
      </c>
    </row>
    <row r="24" spans="1:25" ht="23.1" customHeight="1">
      <c r="A24" s="2"/>
      <c r="B24" s="126" t="s">
        <v>56</v>
      </c>
      <c r="C24" s="322"/>
      <c r="D24" s="323"/>
      <c r="E24" s="343"/>
      <c r="F24" s="343"/>
      <c r="G24" s="213">
        <f>'5- Récapitulatif'!I24</f>
        <v>0</v>
      </c>
      <c r="H24" s="330">
        <f>'5- Récapitulatif'!J24</f>
        <v>0</v>
      </c>
      <c r="I24" s="330">
        <f>'5- Récapitulatif'!K24</f>
        <v>0</v>
      </c>
      <c r="J24" s="327">
        <f>'5- Récapitulatif'!L24</f>
        <v>0</v>
      </c>
      <c r="K24" s="344">
        <f>'5- Récapitulatif'!M24</f>
        <v>0</v>
      </c>
      <c r="L24" s="335">
        <f>IF(G24=0,0,IF(K24=0,0,G24/K24))</f>
        <v>0</v>
      </c>
      <c r="M24" s="328">
        <f>IF(H24=0,0,IF(K24=0,0,H24/K24))</f>
        <v>0</v>
      </c>
      <c r="N24" s="328">
        <f>IF(I24=0,0,IF(K24=0,0,I24/K24))</f>
        <v>0</v>
      </c>
    </row>
    <row r="25" spans="1:25" ht="23.1" customHeight="1" thickBot="1">
      <c r="A25" s="2"/>
      <c r="B25" s="128" t="s">
        <v>57</v>
      </c>
      <c r="C25" s="322"/>
      <c r="D25" s="323"/>
      <c r="E25" s="345"/>
      <c r="F25" s="345"/>
      <c r="G25" s="346">
        <f>'5- Récapitulatif'!I25</f>
        <v>0</v>
      </c>
      <c r="H25" s="347">
        <f>'5- Récapitulatif'!J25</f>
        <v>0</v>
      </c>
      <c r="I25" s="347">
        <f>'5- Récapitulatif'!K25</f>
        <v>0</v>
      </c>
      <c r="J25" s="327">
        <f>'5- Récapitulatif'!L25</f>
        <v>0</v>
      </c>
      <c r="K25" s="348">
        <f>'5- Récapitulatif'!M25</f>
        <v>0</v>
      </c>
      <c r="L25" s="335">
        <f>IF(G25=0,0,IF(K25=0,0,G25/K25))</f>
        <v>0</v>
      </c>
      <c r="M25" s="335">
        <f>IF(H25=0,0,IF(K25=0,0,H25/K25))</f>
        <v>0</v>
      </c>
      <c r="N25" s="335">
        <f>IF(I25=0,0,IF(K25=0,0,I25/K25))</f>
        <v>0</v>
      </c>
    </row>
    <row r="26" spans="1:25" ht="25.5" customHeight="1" thickBot="1">
      <c r="A26" s="2"/>
      <c r="B26" s="127" t="s">
        <v>51</v>
      </c>
      <c r="C26" s="336"/>
      <c r="D26" s="336"/>
      <c r="E26" s="336"/>
      <c r="F26" s="336"/>
      <c r="G26" s="337">
        <f>+G22+G23+G24+G25</f>
        <v>0</v>
      </c>
      <c r="H26" s="338">
        <f>+H22+H23+H24+H25</f>
        <v>0</v>
      </c>
      <c r="I26" s="338">
        <f>+I22+I23+I24+I25</f>
        <v>0</v>
      </c>
      <c r="J26" s="339"/>
      <c r="K26" s="340">
        <f>SUM(K22:K25)</f>
        <v>0</v>
      </c>
      <c r="L26" s="341">
        <f>IF(G26=0,0,IF(K26=0,0,G26/K26))</f>
        <v>0</v>
      </c>
      <c r="M26" s="341">
        <f>IF(H26=0,0,IF(K26=0,0,H26/K26))</f>
        <v>0</v>
      </c>
      <c r="N26" s="341">
        <f>IF(I26=0,0,IF(K26=0,0,I26/K26))</f>
        <v>0</v>
      </c>
    </row>
    <row r="27" spans="1:25" ht="11.1" customHeight="1">
      <c r="A27" s="2"/>
      <c r="B27" s="129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</row>
    <row r="28" spans="1:25" ht="23.1" customHeight="1">
      <c r="A28" s="2"/>
      <c r="B28" s="124" t="s">
        <v>58</v>
      </c>
      <c r="C28" s="349"/>
      <c r="D28" s="350"/>
      <c r="E28" s="350"/>
      <c r="F28" s="350"/>
      <c r="G28" s="351">
        <f>'5- Récapitulatif'!I28</f>
        <v>0</v>
      </c>
      <c r="H28" s="326">
        <f>'5- Récapitulatif'!J28</f>
        <v>0</v>
      </c>
      <c r="I28" s="326">
        <f>'5- Récapitulatif'!K28</f>
        <v>0</v>
      </c>
      <c r="J28" s="327">
        <f>'5- Récapitulatif'!L28</f>
        <v>0</v>
      </c>
      <c r="K28" s="352">
        <f>'5- Récapitulatif'!M28</f>
        <v>0</v>
      </c>
      <c r="L28" s="328">
        <f>IF(G28=0,0,IF(K28=0,0,G28/K28))</f>
        <v>0</v>
      </c>
      <c r="M28" s="328">
        <f>IF(H28=0,0,IF(K28=0,0,H28/K28))</f>
        <v>0</v>
      </c>
      <c r="N28" s="328">
        <f>IF(I28=0,0,IF(K28=0,0,I28/K28))</f>
        <v>0</v>
      </c>
    </row>
    <row r="29" spans="1:25" ht="11.1" customHeight="1">
      <c r="A29" s="2"/>
      <c r="B29" s="129"/>
      <c r="C29" s="212"/>
      <c r="D29" s="212"/>
      <c r="E29" s="212"/>
      <c r="F29" s="212"/>
      <c r="G29" s="212"/>
      <c r="H29" s="212"/>
      <c r="I29" s="212"/>
      <c r="J29" s="353"/>
      <c r="K29" s="354"/>
      <c r="L29" s="355"/>
      <c r="M29" s="328"/>
      <c r="N29" s="328"/>
    </row>
    <row r="30" spans="1:25" ht="23.1" customHeight="1" thickBot="1">
      <c r="A30" s="2"/>
      <c r="B30" s="179" t="s">
        <v>128</v>
      </c>
      <c r="C30" s="356"/>
      <c r="D30" s="357"/>
      <c r="E30" s="358"/>
      <c r="F30" s="358"/>
      <c r="G30" s="359">
        <f>'5- Récapitulatif'!I30</f>
        <v>0</v>
      </c>
      <c r="H30" s="360">
        <f>'5- Récapitulatif'!J30</f>
        <v>0</v>
      </c>
      <c r="I30" s="360">
        <f>'5- Récapitulatif'!K30</f>
        <v>0</v>
      </c>
      <c r="J30" s="361">
        <f>'5- Récapitulatif'!L30</f>
        <v>0</v>
      </c>
      <c r="K30" s="362">
        <f>'5- Récapitulatif'!M30</f>
        <v>0</v>
      </c>
      <c r="L30" s="363">
        <f>IF(G30=0,0,IF(K30=0,0,G30/K30))</f>
        <v>0</v>
      </c>
      <c r="M30" s="363">
        <f>IF(H30=0,0,IF(K30=0,0,H30/K30))</f>
        <v>0</v>
      </c>
      <c r="N30" s="363">
        <f>IF(I30=0,0,IF(K30=0,0,I30/K30))</f>
        <v>0</v>
      </c>
    </row>
    <row r="31" spans="1:25" ht="11.1" customHeight="1" thickBot="1">
      <c r="A31" s="2"/>
      <c r="B31" s="129"/>
      <c r="C31" s="33"/>
      <c r="D31" s="33"/>
      <c r="E31" s="33"/>
      <c r="F31" s="33"/>
      <c r="G31" s="33"/>
      <c r="H31" s="33"/>
      <c r="I31" s="33"/>
      <c r="J31" s="33"/>
      <c r="K31" s="33"/>
      <c r="L31" s="34"/>
      <c r="M31" s="34"/>
      <c r="N31" s="34"/>
    </row>
    <row r="32" spans="1:25" ht="25.5" customHeight="1" thickBot="1">
      <c r="A32" s="98"/>
      <c r="B32" s="144" t="s">
        <v>51</v>
      </c>
      <c r="C32" s="364"/>
      <c r="D32" s="364"/>
      <c r="E32" s="364"/>
      <c r="F32" s="364"/>
      <c r="G32" s="365">
        <f>G20+G26+G28+G30</f>
        <v>0</v>
      </c>
      <c r="H32" s="366">
        <f>H20+H26+H28+H30</f>
        <v>0</v>
      </c>
      <c r="I32" s="366">
        <f>I20+I26+I28+I30</f>
        <v>0</v>
      </c>
      <c r="J32" s="367"/>
      <c r="K32" s="368">
        <f>+K20+K26+K28+K30</f>
        <v>0</v>
      </c>
      <c r="L32" s="341">
        <f>IF(G32=0,0,IF(K32=0,0,G32/K32))</f>
        <v>0</v>
      </c>
      <c r="M32" s="341">
        <f>IF(H32=0,0,IF(K32=0,0,H32/K32))</f>
        <v>0</v>
      </c>
      <c r="N32" s="341">
        <f>IF(I32=0,0,IF(K32=0,0,I32/K32))</f>
        <v>0</v>
      </c>
    </row>
    <row r="33" spans="1:14" ht="51.75" customHeight="1" thickBo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145" t="s">
        <v>66</v>
      </c>
      <c r="L33" s="98"/>
      <c r="M33" s="98"/>
      <c r="N33" s="98"/>
    </row>
  </sheetData>
  <sheetProtection password="C3A6" sheet="1" objects="1" scenarios="1"/>
  <mergeCells count="27">
    <mergeCell ref="B14:B15"/>
    <mergeCell ref="C14:H14"/>
    <mergeCell ref="M14:M15"/>
    <mergeCell ref="N14:N15"/>
    <mergeCell ref="L14:L15"/>
    <mergeCell ref="J13:N13"/>
    <mergeCell ref="C10:D10"/>
    <mergeCell ref="E10:H10"/>
    <mergeCell ref="C11:D11"/>
    <mergeCell ref="E11:H11"/>
    <mergeCell ref="C13:H13"/>
    <mergeCell ref="C7:D7"/>
    <mergeCell ref="E7:H7"/>
    <mergeCell ref="J7:K7"/>
    <mergeCell ref="L7:O7"/>
    <mergeCell ref="C8:D8"/>
    <mergeCell ref="E8:H8"/>
    <mergeCell ref="J8:K10"/>
    <mergeCell ref="L8:O10"/>
    <mergeCell ref="C9:D9"/>
    <mergeCell ref="E9:H9"/>
    <mergeCell ref="B1:O1"/>
    <mergeCell ref="B2:O3"/>
    <mergeCell ref="C6:D6"/>
    <mergeCell ref="E6:H6"/>
    <mergeCell ref="J6:K6"/>
    <mergeCell ref="L6:O6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11</vt:i4>
      </vt:variant>
    </vt:vector>
  </HeadingPairs>
  <TitlesOfParts>
    <vt:vector size="22" baseType="lpstr">
      <vt:lpstr>1- Identification</vt:lpstr>
      <vt:lpstr>2-  enfants de moins de 6 ans</vt:lpstr>
      <vt:lpstr>3- enfants de 6 à 12 ans</vt:lpstr>
      <vt:lpstr>4- enfants de 12 à 17 ans</vt:lpstr>
      <vt:lpstr>5- Récapitulatif</vt:lpstr>
      <vt:lpstr>6- Compte de résultat 2015</vt:lpstr>
      <vt:lpstr>7- Charges et Prod Péri-Extra</vt:lpstr>
      <vt:lpstr>8-Périscolaire et Extrascolaire</vt:lpstr>
      <vt:lpstr>9- Onglet CAF Objectif CEJ</vt:lpstr>
      <vt:lpstr>10- Onglet CAF Animateurs à 10</vt:lpstr>
      <vt:lpstr>11- Onglet CAF Neutral assoupl</vt:lpstr>
      <vt:lpstr>'1- Identification'!Zone_d_impression</vt:lpstr>
      <vt:lpstr>'10- Onglet CAF Animateurs à 10'!Zone_d_impression</vt:lpstr>
      <vt:lpstr>'11- Onglet CAF Neutral assoupl'!Zone_d_impression</vt:lpstr>
      <vt:lpstr>'2-  enfants de moins de 6 ans'!Zone_d_impression</vt:lpstr>
      <vt:lpstr>'3- enfants de 6 à 12 ans'!Zone_d_impression</vt:lpstr>
      <vt:lpstr>'4- enfants de 12 à 17 ans'!Zone_d_impression</vt:lpstr>
      <vt:lpstr>'5- Récapitulatif'!Zone_d_impression</vt:lpstr>
      <vt:lpstr>'6- Compte de résultat 2015'!Zone_d_impression</vt:lpstr>
      <vt:lpstr>'7- Charges et Prod Péri-Extra'!Zone_d_impression</vt:lpstr>
      <vt:lpstr>'8-Périscolaire et Extrascolaire'!Zone_d_impression</vt:lpstr>
      <vt:lpstr>'9- Onglet CAF Objectif CEJ'!Zone_d_impression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2016-03-08T15:09:48Z</dcterms:modified>
</cp:coreProperties>
</file>